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<sst xmlns="http://schemas.openxmlformats.org/spreadsheetml/2006/main" count="3121" uniqueCount="2073">
  <si>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</si>
  <si>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</si>
  <si>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</si>
  <si>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</si>
  <si>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</si>
  <si>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</si>
  <si>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</si>
  <si>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</si>
  <si>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</si>
  <si>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</si>
  <si>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</si>
  <si>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</si>
  <si>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</si>
  <si>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</si>
  <si>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</si>
  <si>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</si>
  <si>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</si>
  <si>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</si>
  <si>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</si>
  <si>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</si>
  <si>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</si>
  <si>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</si>
  <si>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</si>
  <si>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</si>
  <si>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</si>
  <si>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</si>
  <si>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</si>
  <si>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</si>
  <si>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</si>
  <si>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</si>
  <si>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</si>
  <si>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</si>
  <si>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</si>
  <si>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</si>
  <si>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</si>
  <si>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</si>
  <si>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</si>
  <si>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</si>
  <si>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</si>
  <si>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</si>
  <si>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</si>
  <si>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</si>
  <si>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</si>
  <si>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</si>
  <si>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</si>
  <si>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</si>
  <si>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</si>
  <si>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</si>
  <si>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</si>
  <si>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</si>
  <si>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</si>
  <si>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</si>
  <si>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</si>
  <si>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</si>
  <si>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</si>
  <si>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</si>
  <si>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</si>
  <si>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</si>
  <si>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</si>
  <si>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</si>
  <si>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</si>
  <si>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</si>
  <si>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</si>
  <si>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</si>
  <si>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</si>
  <si>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</si>
  <si>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</si>
  <si>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</si>
  <si>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</si>
  <si>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</si>
  <si>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</si>
  <si>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</si>
  <si>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</si>
  <si>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</si>
  <si>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</si>
  <si>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</si>
  <si>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</si>
  <si>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</si>
  <si>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</si>
  <si>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</si>
  <si>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</si>
  <si>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</si>
  <si>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</si>
  <si>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</si>
  <si>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</si>
  <si>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</si>
  <si>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</si>
  <si>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</si>
  <si>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</si>
  <si>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</si>
  <si>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</si>
  <si>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</si>
  <si>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</si>
  <si>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</si>
  <si>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</si>
  <si>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</si>
  <si>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</si>
  <si>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</si>
  <si>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</si>
  <si>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</si>
  <si>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</si>
  <si>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</si>
  <si>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</si>
  <si>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</si>
  <si>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</si>
  <si>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</si>
  <si>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</si>
  <si>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</si>
  <si>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</si>
  <si>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</si>
  <si>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</si>
  <si>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</si>
  <si>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</si>
  <si>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</si>
  <si>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</si>
  <si>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</si>
  <si>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</si>
  <si>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</si>
  <si>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</si>
  <si>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</si>
  <si>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</si>
  <si>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</si>
  <si>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</si>
  <si>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</si>
  <si>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</si>
  <si>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</si>
  <si>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</si>
  <si>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</si>
  <si>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</si>
  <si>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</si>
  <si>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</si>
  <si>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</si>
  <si>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</si>
  <si>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</si>
  <si>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</si>
  <si>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</si>
  <si>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</si>
  <si>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</si>
  <si>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</si>
  <si>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</si>
  <si>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</si>
  <si>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</si>
  <si>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</si>
  <si>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</si>
  <si>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</si>
  <si>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</si>
  <si>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</si>
  <si>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</si>
  <si>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</si>
  <si>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</si>
  <si>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</si>
  <si>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</si>
  <si>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</si>
  <si>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</si>
  <si>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</si>
  <si>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</si>
  <si>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</si>
  <si>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</si>
  <si>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</si>
  <si>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</si>
  <si>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</si>
  <si>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</si>
  <si>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</si>
  <si>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</si>
  <si>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</si>
  <si>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</si>
  <si>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</si>
  <si>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</si>
  <si>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</si>
  <si>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</si>
  <si>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</si>
  <si>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</si>
  <si>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</si>
  <si>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</si>
  <si>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</si>
  <si>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</si>
  <si>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</si>
  <si>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</si>
  <si>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</si>
  <si>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</si>
  <si>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</si>
  <si>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</si>
  <si>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</si>
  <si>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</si>
  <si>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</si>
  <si>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</si>
  <si>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</si>
  <si>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</si>
  <si>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</si>
  <si>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</si>
  <si>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</si>
  <si>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</si>
  <si>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</si>
  <si>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</si>
  <si>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</si>
  <si>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</si>
  <si>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</si>
  <si>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</si>
  <si>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</si>
  <si>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</si>
  <si>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</si>
  <si>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</si>
  <si>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</si>
  <si>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</si>
  <si>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</si>
  <si>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</si>
  <si>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</si>
  <si>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</si>
  <si>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</si>
  <si>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</si>
  <si>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</si>
  <si>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</si>
  <si>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</si>
  <si>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</si>
  <si>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</si>
  <si>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</si>
  <si>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</si>
  <si>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</si>
  <si>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</si>
  <si>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</si>
  <si>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</si>
  <si>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</si>
  <si>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</si>
  <si>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</si>
  <si>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</si>
  <si>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</si>
  <si>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</si>
  <si>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</si>
  <si>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</si>
  <si>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</si>
  <si>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</si>
  <si>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</si>
  <si>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</si>
  <si>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</si>
  <si>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</si>
  <si>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</si>
  <si>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</si>
  <si>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</si>
  <si>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</si>
  <si>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</si>
  <si>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</si>
  <si>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</si>
  <si>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</si>
  <si>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</si>
  <si>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</si>
  <si>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</si>
  <si>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</si>
  <si>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</si>
  <si>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</si>
  <si>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</si>
  <si>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</si>
  <si>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</si>
  <si>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</si>
  <si>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</si>
  <si>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</si>
  <si>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</si>
  <si>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</si>
  <si>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</si>
  <si>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</si>
  <si>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</si>
  <si>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</si>
  <si>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</si>
  <si>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</si>
  <si>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</si>
  <si>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</si>
  <si>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</si>
  <si>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</si>
  <si>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</si>
  <si>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</si>
  <si>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</si>
  <si>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</si>
  <si>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</si>
  <si>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</si>
  <si>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</si>
  <si>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</si>
  <si>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</si>
  <si>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</si>
  <si>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</si>
  <si>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</si>
  <si>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</si>
  <si>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</si>
  <si>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</si>
  <si>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</si>
  <si>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</si>
  <si>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</si>
  <si>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</si>
  <si>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</si>
  <si>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</si>
  <si>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</si>
  <si>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</si>
  <si>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</si>
  <si>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</si>
  <si>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</si>
  <si>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</si>
  <si>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</si>
  <si>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</si>
  <si>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</si>
  <si>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</si>
  <si>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</si>
  <si>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</si>
  <si>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</si>
  <si>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</si>
  <si>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</si>
  <si>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</si>
  <si>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</si>
  <si>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</si>
  <si>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</si>
  <si>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</si>
  <si>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</si>
  <si>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</si>
  <si>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</si>
  <si>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</si>
  <si>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</si>
  <si>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</si>
  <si>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</si>
  <si>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</si>
  <si>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</si>
  <si>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</si>
  <si>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</si>
  <si>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</si>
  <si>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</si>
  <si>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</si>
  <si>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</si>
  <si>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</si>
  <si>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</si>
  <si>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</si>
  <si>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</si>
  <si>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</si>
  <si>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</si>
  <si>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</si>
  <si>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</si>
  <si>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</si>
  <si>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</si>
  <si>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</si>
  <si>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</si>
  <si>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</si>
  <si>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</si>
  <si>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</si>
  <si>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</si>
  <si>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</si>
  <si>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</si>
  <si>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</si>
  <si>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</si>
  <si>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</si>
  <si>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</si>
  <si>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</si>
  <si>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</si>
  <si>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</si>
  <si>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</si>
  <si>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</si>
  <si>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</si>
  <si>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</si>
  <si>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</si>
  <si>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</si>
  <si>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</si>
  <si>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</si>
  <si>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</si>
  <si>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</si>
  <si>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</si>
  <si>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</si>
  <si>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</si>
  <si>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</si>
  <si>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</si>
  <si>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</si>
  <si>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</si>
  <si>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</si>
  <si>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</si>
  <si>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</si>
  <si>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</si>
  <si>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</si>
  <si>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</si>
  <si>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</si>
  <si>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</si>
  <si>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</si>
  <si>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</si>
  <si>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</si>
  <si>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</si>
  <si>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</si>
  <si>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</si>
  <si>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</si>
  <si>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</si>
  <si>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</si>
  <si>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</si>
  <si>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</si>
  <si>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</si>
  <si>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</si>
  <si>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</si>
  <si>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</si>
  <si>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</si>
  <si>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</si>
  <si>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</si>
  <si>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</si>
  <si>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</si>
  <si>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</si>
  <si>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</si>
  <si>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</si>
  <si>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</si>
  <si>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</si>
  <si>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</si>
  <si>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</si>
  <si>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</si>
  <si>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</si>
  <si>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</si>
  <si>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</si>
  <si>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</si>
  <si>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</si>
  <si>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</si>
  <si>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</si>
  <si>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</si>
  <si>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</si>
  <si>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</si>
  <si>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</si>
  <si>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</si>
  <si>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</si>
  <si>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</si>
  <si>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</si>
  <si>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</si>
  <si>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</si>
  <si>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</si>
  <si>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</si>
  <si>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</si>
  <si>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</si>
  <si>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</si>
  <si>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</si>
  <si>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</si>
  <si>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</si>
  <si>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</si>
  <si>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</si>
  <si>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</si>
  <si>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</si>
  <si>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</si>
  <si>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</si>
  <si>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</si>
  <si>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</si>
  <si>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</si>
  <si>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</si>
  <si>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</si>
  <si>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</si>
  <si>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</si>
  <si>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</si>
  <si>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</si>
  <si>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</si>
  <si>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</si>
  <si>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</si>
  <si>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</si>
  <si>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</si>
  <si>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</si>
  <si>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</si>
  <si>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</si>
  <si>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</si>
  <si>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</si>
  <si>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</si>
  <si>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</si>
  <si>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</si>
  <si>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</si>
  <si>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</si>
  <si>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</si>
  <si>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</si>
  <si>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</si>
  <si>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</si>
  <si>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</si>
  <si>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</si>
  <si>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</si>
  <si>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</si>
  <si>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</si>
  <si>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</si>
  <si>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</si>
  <si>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</si>
  <si>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</si>
  <si>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</si>
  <si>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</si>
  <si>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</si>
  <si>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</si>
  <si>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</si>
  <si>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</si>
  <si>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</si>
  <si>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</si>
  <si>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</si>
  <si>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</si>
  <si>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</si>
  <si>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</si>
  <si>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</si>
  <si>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</si>
  <si>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</si>
  <si>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</si>
  <si>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</si>
  <si>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</si>
  <si>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</si>
  <si>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</si>
  <si>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</si>
  <si>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</si>
  <si>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</si>
  <si>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</si>
  <si>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</si>
  <si>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</si>
  <si>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</si>
  <si>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</si>
  <si>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</si>
  <si>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</si>
  <si>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</si>
  <si>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</si>
  <si>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</si>
  <si>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</si>
  <si>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</si>
  <si>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</si>
  <si>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</si>
  <si>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</si>
  <si>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</si>
  <si>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</si>
  <si>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</si>
  <si>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</si>
  <si>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</si>
  <si>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</si>
  <si>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</si>
  <si>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</si>
  <si>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</si>
  <si>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</si>
  <si>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</si>
  <si>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</si>
  <si>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</si>
  <si>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</si>
  <si>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</si>
  <si>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</si>
  <si>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</si>
  <si>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</si>
  <si>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</si>
  <si>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</si>
  <si>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</si>
  <si>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</si>
  <si>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</si>
  <si>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</si>
  <si>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</si>
  <si>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</si>
  <si>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</si>
  <si>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</si>
  <si>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</si>
  <si>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</si>
  <si>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</si>
  <si>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</si>
  <si>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</si>
  <si>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</si>
  <si>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</si>
  <si>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</si>
  <si>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</si>
  <si>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</si>
  <si>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</si>
  <si>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</si>
  <si>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</si>
  <si>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</si>
  <si>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</si>
  <si>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</si>
  <si>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</si>
  <si>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</si>
  <si>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</si>
  <si>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</si>
  <si>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</si>
  <si>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</si>
  <si>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</si>
  <si>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</si>
  <si>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</si>
  <si>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</si>
  <si>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</si>
  <si>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</si>
  <si>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</si>
  <si>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</si>
  <si>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</si>
  <si>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</si>
  <si>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</si>
  <si>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</si>
  <si>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</si>
  <si>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</si>
  <si>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</si>
  <si>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</si>
  <si>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</si>
  <si>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</si>
  <si>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</si>
  <si>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</si>
  <si>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</si>
  <si>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</si>
  <si>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</si>
  <si>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</si>
  <si>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</si>
  <si>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</si>
  <si>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</si>
  <si>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</si>
  <si>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</si>
  <si>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</si>
  <si>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</si>
  <si>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</si>
  <si>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</si>
  <si>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</si>
  <si>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</si>
  <si>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</si>
  <si>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</si>
  <si>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</si>
  <si>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</si>
  <si>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</si>
  <si>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</si>
  <si>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</si>
  <si>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</si>
  <si>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</si>
  <si>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</si>
  <si>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</si>
  <si>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</si>
  <si>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</si>
  <si>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</si>
  <si>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</si>
  <si>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</si>
  <si>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</si>
  <si>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</si>
  <si>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</si>
  <si>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</si>
  <si>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</si>
  <si>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</si>
  <si>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</si>
  <si>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</si>
  <si>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</si>
  <si>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</si>
  <si>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</si>
  <si>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</si>
  <si>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</si>
  <si>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</si>
  <si>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</si>
  <si>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</si>
  <si>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</si>
  <si>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</si>
  <si>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</si>
  <si>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</si>
  <si>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</si>
  <si>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</si>
  <si>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</si>
  <si>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</si>
  <si>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</si>
  <si>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</si>
  <si>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</si>
  <si>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</si>
  <si>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</si>
  <si>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</si>
  <si>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</si>
  <si>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</si>
  <si>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</si>
  <si>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</si>
  <si>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</si>
  <si>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</si>
  <si>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</si>
  <si>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</si>
  <si>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</si>
  <si>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</si>
  <si>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</si>
  <si>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</si>
  <si>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</si>
  <si>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</si>
  <si>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</si>
  <si>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</si>
  <si>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</si>
  <si>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</si>
  <si>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</si>
  <si>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</si>
  <si>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</si>
  <si>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</si>
  <si>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</si>
  <si>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</si>
  <si>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</si>
  <si>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</si>
  <si>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</si>
  <si>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</si>
  <si>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</si>
  <si>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</si>
  <si>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</si>
  <si>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</si>
  <si>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</si>
  <si>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</si>
  <si>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</si>
  <si>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</si>
  <si>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</si>
  <si>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</si>
  <si>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</si>
  <si>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</si>
  <si>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</si>
  <si>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</si>
  <si>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</si>
  <si>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</si>
  <si>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</si>
  <si>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</si>
  <si>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</si>
  <si>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</si>
  <si>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</si>
  <si>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</si>
  <si>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</si>
  <si>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</si>
  <si>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</si>
  <si>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</si>
  <si>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</si>
  <si>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</si>
  <si>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</si>
  <si>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</si>
  <si>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</si>
  <si>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</si>
  <si>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</si>
  <si>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</si>
  <si>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</si>
  <si>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</si>
  <si>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</si>
  <si>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</si>
  <si>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</si>
  <si>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</si>
  <si>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</si>
  <si>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</si>
  <si>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</si>
  <si>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</si>
  <si>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</si>
  <si>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</si>
  <si>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</si>
  <si>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</si>
  <si>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</si>
  <si>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</si>
  <si>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</si>
  <si>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</si>
  <si>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</si>
  <si>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</si>
  <si>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</si>
  <si>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</si>
  <si>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</si>
  <si>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</si>
  <si>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</si>
  <si>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</si>
  <si>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</si>
  <si>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</si>
  <si>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</si>
  <si>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</si>
  <si>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</si>
  <si>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</si>
  <si>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</si>
  <si>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</si>
  <si>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</si>
  <si>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</si>
  <si>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</si>
  <si>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</si>
  <si>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</si>
  <si>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</si>
  <si>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</si>
  <si>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</si>
  <si>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</si>
  <si>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</si>
  <si>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</si>
  <si>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</si>
  <si>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</si>
  <si>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</si>
  <si>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</si>
  <si>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</si>
  <si>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</si>
  <si>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</si>
  <si>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</si>
  <si>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</si>
  <si>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</si>
  <si>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</si>
  <si>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</si>
  <si>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</si>
  <si>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</si>
  <si>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</si>
  <si>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</si>
  <si>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</si>
  <si>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</si>
  <si>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</si>
  <si>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</si>
  <si>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</si>
  <si>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</si>
  <si>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</si>
  <si>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</si>
  <si>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</si>
  <si>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</si>
  <si>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</si>
  <si>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</si>
  <si>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</si>
  <si>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</si>
  <si>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</si>
  <si>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</si>
  <si>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</si>
  <si>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</si>
  <si>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</si>
  <si>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</si>
  <si>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</si>
  <si>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</si>
  <si>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</si>
  <si>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</si>
  <si>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</si>
  <si>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</si>
  <si>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</si>
  <si>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</si>
  <si>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</si>
  <si>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</si>
  <si>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</si>
  <si>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</si>
  <si>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</si>
  <si>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</si>
  <si>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</si>
  <si>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</si>
  <si>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</si>
  <si>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</si>
  <si>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</si>
  <si>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</si>
  <si>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</si>
  <si>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</si>
  <si>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</si>
  <si>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</si>
  <si>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</si>
  <si>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</si>
  <si>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</si>
  <si>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</si>
  <si>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</si>
  <si>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</si>
  <si>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</si>
  <si>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</si>
  <si>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</si>
  <si>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</si>
  <si>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</si>
  <si>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</si>
  <si>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</si>
  <si>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</si>
  <si>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</si>
  <si>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</si>
  <si>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</si>
  <si>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</si>
  <si>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</si>
  <si>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</si>
  <si>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</si>
  <si>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</si>
  <si>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</si>
  <si>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</si>
  <si>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</si>
  <si>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</si>
  <si>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</si>
  <si>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</si>
  <si>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</si>
  <si>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</si>
  <si>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</si>
  <si>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</si>
  <si>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</si>
  <si>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</si>
  <si>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</si>
  <si>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</si>
  <si>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</si>
  <si>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</si>
  <si>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</si>
  <si>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</si>
  <si>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</si>
  <si>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</si>
  <si>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</si>
  <si>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</si>
  <si>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</si>
  <si>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</si>
  <si>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</si>
  <si>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</si>
  <si>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</si>
  <si>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</si>
  <si>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</si>
  <si>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</si>
  <si>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</si>
  <si>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</si>
  <si>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</si>
  <si>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</si>
  <si>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</si>
  <si>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</si>
  <si>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</si>
  <si>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</si>
  <si>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</si>
  <si>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</si>
  <si>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</si>
  <si>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</si>
  <si>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</si>
  <si>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</si>
  <si>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</si>
  <si>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</si>
  <si>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</si>
  <si>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</si>
  <si>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</si>
  <si>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</si>
  <si>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</si>
  <si>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</si>
  <si>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</si>
  <si>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</si>
  <si>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</si>
  <si>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</si>
  <si>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</si>
  <si>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</si>
  <si>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</si>
  <si>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</si>
  <si>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</si>
  <si>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</si>
  <si>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</si>
  <si>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</si>
  <si>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</si>
  <si>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</si>
  <si>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</si>
  <si>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</si>
  <si>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</si>
  <si>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</si>
  <si>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</si>
  <si>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</si>
  <si>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</si>
  <si>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</si>
  <si>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</si>
  <si>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</si>
  <si>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</si>
  <si>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</si>
  <si>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</si>
  <si>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</si>
  <si>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</si>
  <si>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</si>
  <si>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</si>
  <si>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</si>
  <si>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</si>
  <si>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</si>
  <si>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</si>
  <si>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</si>
  <si>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</si>
  <si>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</si>
  <si>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</si>
  <si>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</si>
  <si>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</si>
  <si>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</si>
  <si>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</si>
  <si>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</si>
  <si>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</si>
  <si>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</si>
  <si>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</si>
  <si>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</si>
  <si>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</si>
  <si>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</si>
  <si>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</si>
  <si>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</si>
  <si>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</si>
  <si>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</si>
  <si>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</si>
  <si>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</si>
  <si>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</si>
  <si>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</si>
  <si>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</si>
  <si>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</si>
  <si>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</si>
  <si>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</si>
  <si>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</si>
  <si>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</si>
  <si>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</si>
  <si>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</si>
  <si>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</si>
  <si>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</si>
  <si>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</si>
  <si>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</si>
  <si>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</si>
  <si>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</si>
  <si>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</si>
  <si>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</si>
  <si>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</si>
  <si>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</si>
  <si>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</si>
  <si>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</si>
  <si>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</si>
  <si>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</si>
  <si>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</si>
  <si>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</si>
  <si>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</si>
  <si>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</si>
  <si>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</si>
  <si>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</si>
  <si>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</si>
  <si>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</si>
  <si>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</si>
  <si>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</si>
  <si>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</si>
  <si>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</si>
  <si>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</si>
  <si>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</si>
  <si>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</si>
  <si>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</si>
  <si>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</si>
  <si>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</si>
  <si>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</si>
  <si>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</si>
  <si>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</si>
  <si>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</si>
  <si>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</si>
  <si>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</si>
  <si>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</si>
  <si>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</si>
  <si>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</si>
  <si>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</si>
  <si>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</si>
  <si>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</si>
  <si>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</si>
  <si>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</si>
  <si>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</si>
  <si>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</si>
  <si>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</si>
  <si>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</si>
  <si>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</si>
  <si>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</si>
  <si>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</si>
  <si>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</si>
  <si>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</si>
  <si>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</si>
  <si>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</si>
  <si>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</si>
  <si>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</si>
  <si>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</si>
  <si>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</si>
  <si>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</si>
  <si>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</si>
  <si>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</si>
  <si>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</si>
  <si>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</si>
  <si>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</si>
  <si>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</si>
  <si>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</si>
  <si>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</si>
  <si>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</si>
  <si>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</si>
  <si>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</si>
  <si>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</si>
  <si>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</si>
  <si>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</si>
  <si>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</si>
  <si>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</si>
  <si>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</si>
  <si>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</si>
  <si>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</si>
  <si>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</si>
  <si>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</si>
  <si>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</si>
  <si>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</si>
  <si>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</si>
  <si>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</si>
  <si>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</si>
  <si>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</si>
  <si>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</si>
  <si>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</si>
  <si>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</si>
  <si>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</si>
  <si>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</si>
  <si>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</si>
  <si>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</si>
  <si>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</si>
  <si>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</si>
  <si>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</si>
  <si>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</si>
  <si>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</si>
  <si>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</si>
  <si>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</si>
  <si>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</si>
  <si>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</si>
  <si>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</si>
  <si>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</si>
  <si>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</si>
  <si>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</si>
  <si>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</si>
  <si>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</si>
  <si>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</si>
  <si>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</si>
  <si>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</si>
  <si>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</si>
  <si>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</si>
  <si>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</si>
  <si>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</si>
  <si>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</si>
  <si>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</si>
  <si>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</si>
  <si>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</si>
  <si>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</si>
  <si>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</si>
  <si>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</si>
  <si>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</si>
  <si>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</si>
  <si>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</si>
  <si>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</si>
  <si>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</si>
  <si>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</si>
  <si>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</si>
  <si>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</si>
  <si>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</si>
  <si>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</si>
  <si>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</si>
  <si>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</si>
  <si>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</si>
  <si>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</si>
  <si>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</si>
  <si>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</si>
  <si>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</si>
  <si>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</si>
  <si>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</si>
  <si>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</si>
  <si>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</si>
  <si>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</si>
  <si>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</si>
  <si>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</si>
  <si>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</si>
  <si>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</si>
  <si>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</si>
  <si>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</si>
  <si>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</si>
  <si>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</si>
  <si>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</si>
  <si>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</si>
  <si>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</si>
  <si>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</si>
  <si>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</si>
  <si>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</si>
  <si>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</si>
  <si>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</si>
  <si>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</si>
  <si>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</si>
  <si>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</si>
  <si>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</si>
  <si>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</si>
  <si>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</si>
  <si>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</si>
  <si>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</si>
  <si>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</si>
  <si>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</si>
  <si>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</si>
  <si>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</si>
  <si>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</si>
  <si>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</si>
  <si>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</si>
  <si>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</si>
  <si>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</si>
  <si>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</si>
  <si>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</si>
  <si>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</si>
  <si>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</si>
  <si>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</si>
  <si>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</si>
  <si>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</si>
  <si>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</si>
  <si>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</si>
  <si>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</si>
  <si>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</si>
  <si>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</si>
  <si>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</si>
  <si>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</si>
  <si>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</si>
  <si>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</si>
  <si>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</si>
  <si>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</si>
  <si>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</si>
  <si>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</si>
  <si>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</si>
  <si>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</si>
  <si>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</si>
  <si>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</si>
  <si>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</si>
  <si>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</si>
  <si>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</si>
  <si>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</si>
  <si>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</si>
  <si>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</si>
  <si>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</si>
  <si>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</si>
  <si>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</si>
  <si>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</si>
  <si>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</si>
  <si>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</si>
  <si>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</si>
  <si>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</si>
  <si>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</si>
  <si>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</si>
  <si>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</si>
  <si>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</si>
  <si>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</si>
  <si>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</si>
  <si>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</si>
  <si>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</si>
  <si>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</si>
  <si>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</si>
  <si>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</si>
  <si>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</si>
  <si>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</si>
  <si>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</si>
  <si>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</si>
  <si>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</si>
  <si>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</si>
  <si>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</si>
  <si>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</si>
  <si>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</si>
  <si>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</si>
  <si>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</si>
  <si>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</si>
  <si>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</si>
  <si>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</si>
  <si>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</si>
  <si>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</si>
  <si>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</si>
  <si>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</si>
  <si>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</si>
  <si>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</si>
  <si>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</si>
  <si>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</si>
  <si>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</si>
  <si>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</si>
  <si>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</si>
  <si>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</si>
  <si>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</si>
  <si>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</si>
  <si>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</si>
  <si>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</si>
  <si>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</si>
  <si>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</si>
  <si>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</si>
  <si>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</si>
  <si>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</si>
  <si>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</si>
  <si>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</si>
  <si>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</si>
  <si>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</si>
  <si>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</si>
  <si>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</si>
  <si>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</si>
  <si>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</si>
  <si>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</si>
  <si>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</si>
  <si>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</si>
  <si>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</si>
  <si>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</si>
  <si>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</si>
  <si>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</si>
  <si>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</si>
  <si>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</si>
  <si>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</si>
  <si>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</si>
  <si>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</si>
  <si>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</si>
  <si>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</si>
  <si>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</si>
  <si>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</si>
  <si>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</si>
  <si>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</si>
  <si>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</si>
  <si>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</si>
  <si>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</si>
  <si>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</si>
  <si>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</si>
  <si>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</si>
  <si>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</si>
  <si>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</si>
  <si>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</si>
  <si>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</si>
  <si>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</si>
  <si>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</si>
  <si>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</si>
  <si>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</si>
  <si>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</si>
  <si>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</si>
  <si>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</si>
  <si>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</si>
  <si>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</si>
  <si>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</si>
  <si>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</si>
  <si>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</si>
  <si>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</si>
  <si>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</si>
  <si>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</si>
  <si>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</si>
  <si>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</si>
  <si>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</si>
  <si>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</si>
  <si>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</si>
  <si>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</si>
  <si>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</si>
  <si>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</si>
  <si>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</si>
  <si>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</si>
  <si>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</si>
  <si>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</si>
  <si>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</si>
  <si>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</si>
  <si>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</si>
  <si>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</si>
  <si>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</si>
  <si>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</si>
  <si>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</si>
  <si>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</si>
  <si>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</si>
  <si>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</si>
  <si>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</si>
  <si>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</si>
  <si>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</si>
  <si>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</si>
  <si>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</si>
  <si>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</si>
  <si>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</si>
  <si>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</si>
  <si>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</si>
  <si>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</si>
  <si>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</si>
  <si>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</si>
  <si>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</si>
  <si>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</si>
  <si>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</si>
  <si>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</si>
  <si>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</si>
  <si>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</si>
  <si>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</si>
  <si>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</si>
  <si>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</si>
  <si>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</si>
  <si>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</si>
  <si>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</si>
  <si>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</si>
  <si>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</si>
  <si>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</si>
  <si>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</si>
  <si>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</si>
  <si>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</si>
  <si>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</si>
  <si>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</si>
  <si>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</si>
  <si>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</si>
  <si>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</si>
  <si>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</si>
  <si>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</si>
  <si>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</si>
  <si>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</si>
  <si>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</si>
  <si>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</si>
  <si>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</si>
  <si>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</si>
  <si>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</si>
  <si>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</si>
  <si>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</si>
  <si>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</si>
  <si>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</si>
  <si>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</si>
  <si>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</si>
  <si>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</si>
  <si>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</si>
  <si>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</si>
  <si>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</si>
  <si>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</si>
  <si>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</si>
  <si>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</si>
  <si>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</si>
  <si>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</si>
  <si>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</si>
  <si>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</si>
  <si>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</si>
  <si>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</si>
  <si>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</si>
  <si>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</si>
  <si>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</si>
  <si>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</si>
  <si>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</si>
  <si>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</si>
  <si>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</si>
  <si>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</si>
  <si>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</si>
  <si>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</si>
  <si>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</si>
  <si>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</si>
  <si>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</si>
  <si>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</si>
  <si>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</si>
  <si>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</si>
  <si>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</si>
  <si>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</si>
  <si>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</si>
  <si>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</si>
  <si>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</si>
  <si>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</si>
  <si>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</si>
  <si>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</si>
  <si>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</si>
  <si>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</si>
  <si>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</si>
  <si>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</si>
  <si>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</si>
  <si>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</si>
  <si>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</si>
  <si>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</si>
  <si>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</si>
  <si>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</si>
  <si>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</si>
  <si>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</si>
  <si>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</si>
  <si>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</si>
  <si>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</si>
  <si>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</si>
  <si>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</si>
  <si>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</si>
  <si>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</si>
  <si>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</si>
  <si>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</si>
  <si>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</si>
  <si>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</si>
  <si>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</si>
  <si>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</si>
  <si>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</si>
  <si>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</si>
  <si>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</si>
  <si>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</si>
  <si>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</si>
  <si>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</si>
  <si>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</si>
  <si>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</si>
  <si>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</si>
  <si>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</si>
  <si>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</si>
  <si>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</si>
  <si>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</si>
  <si>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</si>
  <si>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</si>
  <si>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</si>
  <si>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</si>
  <si>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</si>
  <si>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</si>
  <si>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</si>
  <si>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</si>
  <si>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</si>
  <si>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</si>
  <si>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</si>
  <si>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</si>
  <si>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</si>
  <si>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</si>
  <si>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</si>
  <si>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</si>
  <si>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</si>
  <si>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</si>
  <si>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</si>
  <si>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</si>
  <si>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</si>
  <si>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</si>
  <si>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</si>
  <si>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</si>
  <si>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</si>
  <si>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</si>
  <si>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</si>
  <si>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</si>
  <si>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</si>
  <si>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</si>
  <si>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</si>
  <si>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</si>
  <si>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</si>
  <si>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</si>
  <si>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</si>
  <si>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</si>
  <si>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</si>
  <si>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</si>
  <si>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</si>
  <si>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</si>
  <si>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</si>
  <si>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</si>
  <si>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</si>
  <si>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</si>
  <si>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</si>
  <si>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</si>
  <si>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</si>
  <si>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</si>
  <si>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</si>
  <si>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</si>
  <si>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</si>
  <si>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</si>
  <si>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</si>
  <si>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</si>
  <si>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</si>
  <si>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</si>
  <si>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</si>
  <si>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</si>
  <si>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</si>
  <si>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</si>
  <si>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</si>
  <si>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</si>
  <si>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</si>
  <si>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</si>
  <si>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</si>
  <si>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</si>
  <si>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</si>
  <si>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</si>
  <si>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</si>
  <si>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</si>
  <si>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</si>
  <si>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</si>
  <si>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</si>
  <si>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</si>
  <si>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</si>
  <si>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</si>
  <si>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</si>
  <si>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</si>
  <si>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</si>
  <si>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</si>
  <si>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</si>
  <si>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</si>
  <si>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</si>
  <si>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</si>
  <si>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</si>
  <si>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</si>
  <si>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</si>
  <si>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</si>
  <si>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</si>
  <si>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</si>
  <si>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</si>
  <si>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</si>
  <si>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</si>
  <si>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</si>
  <si>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</si>
  <si>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</si>
  <si>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</si>
  <si>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</si>
  <si>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</si>
  <si>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</si>
  <si>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</si>
  <si>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</si>
  <si>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</si>
  <si>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</si>
  <si>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</si>
  <si>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</si>
  <si>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</si>
  <si>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</si>
  <si>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</si>
  <si>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</si>
  <si>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</si>
  <si>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</si>
  <si>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</si>
  <si>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</si>
  <si>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</si>
  <si>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</si>
  <si>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</si>
  <si>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</si>
  <si>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</si>
  <si>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</si>
  <si>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</si>
  <si>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</si>
  <si>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</si>
  <si>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</si>
  <si>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</si>
  <si>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</si>
  <si>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</si>
  <si>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</si>
  <si>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</si>
  <si>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</si>
  <si>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</si>
  <si>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</si>
  <si>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</si>
  <si>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</si>
  <si>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</si>
  <si>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</si>
  <si>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</si>
  <si>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</si>
  <si>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</si>
  <si>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</si>
  <si>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</si>
  <si>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</si>
  <si>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</si>
  <si>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</si>
  <si>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</si>
  <si>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</si>
  <si>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</si>
  <si>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</si>
  <si>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</si>
  <si>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</si>
  <si>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</si>
  <si>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</si>
  <si>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</si>
  <si>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</si>
  <si>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</si>
  <si>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</si>
  <si>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</si>
  <si>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</si>
  <si>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</si>
  <si>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</si>
  <si>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</si>
  <si>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</si>
  <si>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</si>
  <si>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</si>
  <si>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</si>
  <si>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</si>
  <si>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</si>
  <si>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</si>
  <si>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</si>
  <si>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</si>
  <si>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</si>
  <si>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</si>
  <si>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</si>
  <si>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</si>
  <si>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</si>
  <si>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</si>
  <si>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</si>
  <si>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</si>
  <si>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</si>
  <si>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</si>
  <si>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</si>
  <si>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</si>
  <si>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</si>
  <si>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</si>
  <si>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</si>
  <si>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</si>
  <si>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</si>
  <si>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</si>
  <si>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</si>
  <si>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</si>
  <si>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</si>
  <si>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</si>
  <si>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</si>
  <si>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</si>
  <si>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</si>
  <si>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</si>
  <si>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</si>
  <si>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</si>
  <si>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</si>
  <si>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</si>
  <si>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</si>
  <si>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</si>
  <si>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</si>
  <si>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</si>
  <si>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</si>
  <si>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</si>
  <si>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</si>
  <si>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</si>
  <si>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</si>
  <si>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</si>
  <si>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</si>
  <si>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</si>
  <si>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</si>
  <si>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</si>
  <si>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</si>
  <si>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</si>
  <si>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</si>
  <si>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</si>
  <si>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</si>
  <si>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</si>
  <si>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</si>
  <si>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</si>
  <si>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</si>
  <si>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</si>
  <si>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</si>
  <si>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</si>
  <si>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</si>
  <si>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</si>
  <si>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</si>
  <si>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</si>
  <si>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</si>
  <si>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</si>
  <si>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</si>
  <si>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</si>
  <si>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</si>
  <si>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</si>
  <si>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</si>
  <si>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</si>
  <si>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</si>
  <si>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</si>
  <si>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</si>
  <si>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</si>
  <si>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</si>
  <si>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</si>
  <si>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</si>
  <si>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</si>
  <si>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</si>
  <si>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</si>
  <si>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</si>
  <si>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</si>
  <si>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</si>
  <si>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</si>
  <si>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</si>
  <si>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</si>
  <si>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</si>
  <si>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</si>
  <si>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</si>
  <si>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</si>
  <si>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</si>
  <si>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</si>
  <si>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</si>
  <si>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</si>
  <si>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</si>
  <si>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</si>
  <si>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</si>
  <si>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</si>
  <si>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</si>
  <si>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</si>
  <si>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</si>
  <si>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</si>
  <si>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</si>
  <si>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</si>
  <si>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</si>
  <si>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</si>
  <si>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</si>
  <si>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</si>
  <si>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</si>
  <si>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</si>
  <si>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</si>
  <si>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</si>
  <si>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</si>
  <si>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</si>
  <si>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</si>
  <si>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</si>
  <si>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</si>
  <si>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</si>
  <si>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</si>
  <si>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</si>
  <si>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</si>
  <si>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</si>
  <si>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</si>
  <si>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</si>
  <si>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</si>
  <si>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</si>
  <si>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</si>
  <si>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</si>
  <si>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</si>
  <si>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</si>
  <si>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</si>
  <si>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</si>
  <si>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</si>
  <si>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</si>
  <si>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</si>
  <si>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</si>
  <si>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</si>
  <si>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</si>
  <si>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</si>
  <si>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</si>
  <si>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</si>
  <si>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</si>
  <si>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</si>
  <si>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</si>
  <si>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</si>
  <si>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</si>
  <si>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</si>
  <si>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</si>
  <si>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</si>
  <si>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</si>
  <si>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</si>
  <si>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</si>
  <si>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</si>
  <si>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</si>
  <si>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</si>
  <si>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</si>
  <si>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</si>
  <si>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</si>
  <si>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</si>
  <si>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</si>
  <si>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</si>
  <si>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</si>
  <si>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</si>
  <si>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</si>
  <si>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</si>
  <si>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</si>
  <si>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</si>
  <si>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</si>
  <si>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</si>
  <si>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</si>
  <si>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</si>
  <si>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</si>
  <si>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</si>
  <si>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</si>
  <si>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</si>
  <si>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</si>
  <si>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</si>
  <si>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</si>
  <si>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</si>
  <si>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</si>
  <si>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</si>
  <si>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</si>
  <si>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</si>
  <si>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</si>
  <si>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</si>
  <si>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</si>
  <si>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</si>
  <si>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</si>
  <si>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</si>
  <si>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</si>
  <si>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</si>
  <si>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</si>
  <si>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</si>
  <si>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</si>
  <si>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</si>
  <si>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</si>
  <si>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</si>
  <si>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</si>
  <si>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</si>
  <si>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</si>
  <si>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</si>
  <si>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</si>
  <si>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</si>
  <si>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</si>
  <si>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</si>
  <si>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</si>
  <si>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</si>
  <si>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</si>
  <si>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</si>
  <si>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</si>
  <si>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</si>
  <si>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</si>
  <si>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</si>
  <si>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</si>
  <si>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</si>
  <si>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</si>
  <si>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</si>
  <si>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</si>
  <si>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</si>
  <si>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</si>
  <si>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</si>
  <si>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</si>
  <si>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</si>
  <si>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</si>
  <si>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</si>
  <si>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</si>
  <si>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</si>
  <si>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</si>
  <si>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</si>
  <si>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</si>
  <si>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</si>
  <si>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</si>
  <si>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</si>
  <si>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</si>
  <si>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</si>
  <si>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</si>
  <si>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</si>
  <si>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</si>
  <si>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</si>
  <si>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</si>
  <si>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</si>
  <si>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</si>
  <si>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</si>
  <si>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</si>
  <si>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</si>
  <si>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</si>
  <si>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</si>
  <si>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</si>
  <si>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</si>
  <si>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</si>
  <si>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</si>
  <si>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</si>
  <si>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</si>
  <si>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</si>
  <si>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</si>
  <si>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</si>
  <si>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</si>
  <si>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</si>
  <si>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</si>
  <si>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</si>
  <si>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</si>
  <si>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</si>
  <si>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</si>
  <si>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</si>
  <si>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</si>
  <si>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</si>
  <si>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</si>
  <si>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</si>
  <si>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</si>
  <si>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</si>
  <si>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</si>
  <si>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</si>
  <si>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</si>
  <si>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</si>
  <si>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</si>
  <si>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</si>
  <si>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</si>
  <si>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</si>
  <si>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</si>
  <si>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</si>
  <si>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</si>
  <si>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</si>
  <si>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</si>
  <si>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</si>
  <si>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</si>
  <si>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</si>
  <si>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</si>
  <si>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</si>
  <si>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</si>
  <si>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</si>
  <si>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</si>
  <si>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</si>
  <si>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</si>
  <si>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</si>
  <si>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</si>
  <si>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</si>
  <si>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</si>
  <si>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</si>
  <si>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</si>
  <si>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</si>
  <si>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</si>
  <si>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</si>
  <si>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</si>
  <si>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</si>
  <si>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</si>
  <si>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</si>
  <si>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</si>
  <si>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</si>
  <si>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</si>
  <si>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</si>
  <si>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</si>
  <si>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</si>
  <si>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</si>
  <si>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</si>
  <si>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</si>
  <si>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</si>
  <si>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</si>
  <si>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</si>
  <si>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</si>
  <si>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</si>
  <si>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</si>
  <si>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</si>
  <si>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</si>
  <si>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</si>
  <si>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</si>
  <si>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</si>
  <si>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</si>
  <si>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</si>
  <si>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</si>
  <si>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</si>
  <si>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</si>
  <si>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</si>
  <si>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</si>
  <si>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</si>
  <si>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</si>
  <si>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</si>
  <si>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</si>
  <si>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</si>
  <si>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</si>
  <si>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</si>
  <si>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</si>
  <si>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</si>
  <si>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</si>
  <si>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</si>
  <si>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</si>
  <si>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</si>
  <si>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</si>
  <si>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</si>
  <si>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</si>
  <si>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</si>
  <si>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</si>
  <si>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</si>
  <si>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</si>
  <si>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</si>
  <si>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</si>
  <si>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</si>
  <si>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</si>
  <si>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</si>
  <si>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</si>
  <si>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</si>
  <si>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</si>
  <si>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</si>
  <si>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</si>
  <si>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</si>
  <si>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</si>
  <si>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</si>
  <si>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</si>
  <si>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</si>
  <si>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</si>
  <si>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</si>
  <si>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</si>
  <si>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</si>
  <si>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</si>
  <si>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</si>
  <si>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</si>
  <si>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</si>
  <si>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</si>
  <si>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</si>
  <si>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</si>
  <si>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</si>
  <si>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</si>
  <si>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</si>
  <si>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</si>
  <si>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</si>
  <si>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</si>
  <si>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</si>
  <si>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</si>
  <si>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</si>
  <si>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</si>
  <si>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</si>
  <si>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</si>
  <si>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</si>
  <si>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</si>
  <si>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</si>
  <si>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</si>
  <si>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</si>
  <si>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</si>
  <si>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</si>
  <si>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</si>
  <si>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</si>
  <si>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</si>
  <si>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</si>
  <si>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</si>
  <si>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</si>
  <si>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</si>
  <si>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</si>
  <si>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</si>
  <si>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</si>
  <si>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</si>
  <si>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</si>
  <si>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</si>
  <si>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</si>
  <si>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</si>
  <si>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</si>
  <si>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</si>
  <si>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</si>
  <si>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</si>
  <si>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</si>
  <si>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</si>
  <si>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</si>
  <si>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</si>
  <si>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</si>
  <si>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</si>
  <si>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</si>
  <si>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</si>
  <si>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</si>
  <si>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</si>
  <si>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</si>
  <si>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</si>
  <si>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</si>
  <si>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</si>
  <si>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</si>
  <si>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</si>
  <si>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</si>
  <si>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</si>
  <si>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</si>
  <si>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</si>
  <si>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</si>
  <si>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</si>
  <si>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</si>
  <si>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</si>
  <si>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</si>
  <si>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</si>
  <si>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</si>
  <si>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</si>
  <si>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</si>
  <si>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</si>
  <si>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</si>
  <si>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</si>
  <si>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</si>
  <si>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</si>
  <si>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</si>
  <si>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</si>
  <si>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</si>
  <si>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</si>
  <si>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</si>
  <si>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</si>
  <si>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</si>
  <si>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</si>
  <si>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</si>
  <si>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</si>
  <si>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</si>
  <si>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</si>
  <si>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</si>
  <si>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</si>
  <si>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</si>
  <si>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</si>
  <si>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</si>
  <si>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</si>
  <si>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</si>
  <si>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</si>
  <si>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</si>
  <si>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</si>
  <si>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</si>
  <si>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</si>
  <si>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</si>
  <si>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</si>
  <si>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</si>
  <si>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</si>
  <si>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</si>
  <si>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</si>
  <si>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</si>
  <si>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</si>
  <si>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</si>
  <si>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</si>
  <si>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</si>
  <si>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</si>
  <si>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</si>
  <si>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</si>
  <si>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</si>
  <si>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</si>
  <si>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</si>
  <si>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</si>
  <si>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</si>
  <si>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</si>
  <si>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b1026</t>
  </si>
  <si>
    <t>d904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</si>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</sst>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3">
        <f>+OTCHET!B9</f>
        <v>0</v>
      </c>
      <c r="C2" s="1704"/>
      <c r="D2" s="1705"/>
      <c r="E2" s="1020"/>
      <c r="F2" s="1021">
        <f>+OTCHET!H9</f>
        <v>0</v>
      </c>
      <c r="G2" s="1022" t="str">
        <f>+OTCHET!F12</f>
        <v>5806</v>
      </c>
      <c r="H2" s="1023"/>
      <c r="I2" s="1706">
        <f>+OTCHET!H609</f>
        <v>0</v>
      </c>
      <c r="J2" s="1707"/>
      <c r="K2" s="1014"/>
      <c r="L2" s="1708">
        <f>OTCHET!H607</f>
        <v>0</v>
      </c>
      <c r="M2" s="1709"/>
      <c r="N2" s="171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1">
        <f>+OTCHET!I9</f>
        <v>0</v>
      </c>
      <c r="U2" s="171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3" t="s">
        <v>1006</v>
      </c>
      <c r="T4" s="1713"/>
      <c r="U4" s="171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43190</v>
      </c>
      <c r="M6" s="1020"/>
      <c r="N6" s="1045" t="s">
        <v>1008</v>
      </c>
      <c r="O6" s="1009"/>
      <c r="P6" s="1046">
        <f>OTCHET!F9</f>
        <v>43190</v>
      </c>
      <c r="Q6" s="1045" t="s">
        <v>1008</v>
      </c>
      <c r="R6" s="1047"/>
      <c r="S6" s="1714">
        <f>+Q4</f>
        <v>2018</v>
      </c>
      <c r="T6" s="1714"/>
      <c r="U6" s="171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5" t="s">
        <v>985</v>
      </c>
      <c r="T8" s="1716"/>
      <c r="U8" s="171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43190</v>
      </c>
      <c r="H9" s="1020"/>
      <c r="I9" s="1070">
        <f>+L4</f>
        <v>2018</v>
      </c>
      <c r="J9" s="1071">
        <f>+L6</f>
        <v>43190</v>
      </c>
      <c r="K9" s="1072"/>
      <c r="L9" s="1073">
        <f>+L6</f>
        <v>43190</v>
      </c>
      <c r="M9" s="1072"/>
      <c r="N9" s="1074">
        <f>+L6</f>
        <v>43190</v>
      </c>
      <c r="O9" s="1075"/>
      <c r="P9" s="1076">
        <f>+L4</f>
        <v>2018</v>
      </c>
      <c r="Q9" s="1074">
        <f>+L6</f>
        <v>43190</v>
      </c>
      <c r="R9" s="1047"/>
      <c r="S9" s="1718" t="s">
        <v>986</v>
      </c>
      <c r="T9" s="1719"/>
      <c r="U9" s="172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1" t="s">
        <v>1023</v>
      </c>
      <c r="T13" s="1722"/>
      <c r="U13" s="1723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4" t="s">
        <v>2064</v>
      </c>
      <c r="T14" s="1725"/>
      <c r="U14" s="1726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2062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7" t="s">
        <v>2063</v>
      </c>
      <c r="T15" s="1728"/>
      <c r="U15" s="1729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4" t="s">
        <v>1026</v>
      </c>
      <c r="T16" s="1725"/>
      <c r="U16" s="1726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4" t="s">
        <v>1028</v>
      </c>
      <c r="T17" s="1725"/>
      <c r="U17" s="1726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4" t="s">
        <v>1030</v>
      </c>
      <c r="T18" s="1725"/>
      <c r="U18" s="1726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4" t="s">
        <v>1032</v>
      </c>
      <c r="T19" s="1725"/>
      <c r="U19" s="1726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4" t="s">
        <v>1034</v>
      </c>
      <c r="T20" s="1725"/>
      <c r="U20" s="1726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4" t="s">
        <v>1036</v>
      </c>
      <c r="T21" s="1725"/>
      <c r="U21" s="1726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0" t="s">
        <v>2065</v>
      </c>
      <c r="T22" s="1731"/>
      <c r="U22" s="173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3" t="s">
        <v>1039</v>
      </c>
      <c r="T23" s="1734"/>
      <c r="U23" s="173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1" t="s">
        <v>1042</v>
      </c>
      <c r="T25" s="1722"/>
      <c r="U25" s="1723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4" t="s">
        <v>1044</v>
      </c>
      <c r="T26" s="1725"/>
      <c r="U26" s="1726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0" t="s">
        <v>1046</v>
      </c>
      <c r="T27" s="1731"/>
      <c r="U27" s="173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3" t="s">
        <v>1048</v>
      </c>
      <c r="T28" s="1734"/>
      <c r="U28" s="173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3" t="s">
        <v>1055</v>
      </c>
      <c r="T35" s="1734"/>
      <c r="U35" s="173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6" t="s">
        <v>1057</v>
      </c>
      <c r="T36" s="1737"/>
      <c r="U36" s="1738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9" t="s">
        <v>1059</v>
      </c>
      <c r="T37" s="1740"/>
      <c r="U37" s="1741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2" t="s">
        <v>1061</v>
      </c>
      <c r="T38" s="1743"/>
      <c r="U38" s="1744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3" t="s">
        <v>1063</v>
      </c>
      <c r="T40" s="1734"/>
      <c r="U40" s="173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1" t="s">
        <v>1066</v>
      </c>
      <c r="T42" s="1722"/>
      <c r="U42" s="1723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4" t="s">
        <v>1068</v>
      </c>
      <c r="T43" s="1725"/>
      <c r="U43" s="1726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4" t="s">
        <v>1070</v>
      </c>
      <c r="T44" s="1725"/>
      <c r="U44" s="1726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0" t="s">
        <v>1072</v>
      </c>
      <c r="T45" s="1731"/>
      <c r="U45" s="173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3" t="s">
        <v>1074</v>
      </c>
      <c r="T46" s="1734"/>
      <c r="U46" s="173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5" t="s">
        <v>1076</v>
      </c>
      <c r="T48" s="1746"/>
      <c r="U48" s="174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9785</v>
      </c>
      <c r="K51" s="1096"/>
      <c r="L51" s="1103">
        <f>+IF($P$2=33,$Q51,0)</f>
        <v>0</v>
      </c>
      <c r="M51" s="1096"/>
      <c r="N51" s="1133">
        <f>+ROUND(+G51+J51+L51,0)</f>
        <v>9785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9785</v>
      </c>
      <c r="R51" s="1047"/>
      <c r="S51" s="1721" t="s">
        <v>1080</v>
      </c>
      <c r="T51" s="1722"/>
      <c r="U51" s="1723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36</v>
      </c>
      <c r="K52" s="1096"/>
      <c r="L52" s="1121">
        <f>+IF($P$2=33,$Q52,0)</f>
        <v>0</v>
      </c>
      <c r="M52" s="1096"/>
      <c r="N52" s="1122">
        <f>+ROUND(+G52+J52+L52,0)</f>
        <v>36</v>
      </c>
      <c r="O52" s="1098"/>
      <c r="P52" s="1120">
        <f>+ROUND(+SUM(OTCHET!E218:E220),0)</f>
        <v>0</v>
      </c>
      <c r="Q52" s="1121">
        <f>+ROUND(+SUM(OTCHET!L218:L220),0)</f>
        <v>36</v>
      </c>
      <c r="R52" s="1047"/>
      <c r="S52" s="1724" t="s">
        <v>1082</v>
      </c>
      <c r="T52" s="1725"/>
      <c r="U52" s="1726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4" t="s">
        <v>1084</v>
      </c>
      <c r="T53" s="1725"/>
      <c r="U53" s="1726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48686</v>
      </c>
      <c r="K54" s="1096"/>
      <c r="L54" s="1121">
        <f>+IF($P$2=33,$Q54,0)</f>
        <v>0</v>
      </c>
      <c r="M54" s="1096"/>
      <c r="N54" s="1122">
        <f>+ROUND(+G54+J54+L54,0)</f>
        <v>48686</v>
      </c>
      <c r="O54" s="1098"/>
      <c r="P54" s="1120">
        <f>+ROUND(OTCHET!E188+OTCHET!E191,0)</f>
        <v>0</v>
      </c>
      <c r="Q54" s="1121">
        <f>+ROUND(OTCHET!L188+OTCHET!L191,0)</f>
        <v>48686</v>
      </c>
      <c r="R54" s="1047"/>
      <c r="S54" s="1724" t="s">
        <v>1086</v>
      </c>
      <c r="T54" s="1725"/>
      <c r="U54" s="1726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9559</v>
      </c>
      <c r="K55" s="1096"/>
      <c r="L55" s="1121">
        <f>+IF($P$2=33,$Q55,0)</f>
        <v>0</v>
      </c>
      <c r="M55" s="1096"/>
      <c r="N55" s="1122">
        <f>+ROUND(+G55+J55+L55,0)</f>
        <v>9559</v>
      </c>
      <c r="O55" s="1098"/>
      <c r="P55" s="1120">
        <f>+ROUND(OTCHET!E197+OTCHET!E205,0)</f>
        <v>0</v>
      </c>
      <c r="Q55" s="1121">
        <f>+ROUND(OTCHET!L197+OTCHET!L205,0)</f>
        <v>9559</v>
      </c>
      <c r="R55" s="1047"/>
      <c r="S55" s="1730" t="s">
        <v>1088</v>
      </c>
      <c r="T55" s="1731"/>
      <c r="U55" s="173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68066</v>
      </c>
      <c r="K56" s="1096"/>
      <c r="L56" s="1209">
        <f>+ROUND(+SUM(L51:L55),0)</f>
        <v>0</v>
      </c>
      <c r="M56" s="1096"/>
      <c r="N56" s="1210">
        <f>+ROUND(+SUM(N51:N55),0)</f>
        <v>68066</v>
      </c>
      <c r="O56" s="1098"/>
      <c r="P56" s="1208">
        <f>+ROUND(+SUM(P51:P55),0)</f>
        <v>0</v>
      </c>
      <c r="Q56" s="1209">
        <f>+ROUND(+SUM(Q51:Q55),0)</f>
        <v>68066</v>
      </c>
      <c r="R56" s="1047"/>
      <c r="S56" s="1733" t="s">
        <v>1090</v>
      </c>
      <c r="T56" s="1734"/>
      <c r="U56" s="173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1" t="s">
        <v>1093</v>
      </c>
      <c r="T58" s="1722"/>
      <c r="U58" s="1723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4" t="s">
        <v>1095</v>
      </c>
      <c r="T59" s="1725"/>
      <c r="U59" s="1726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4" t="s">
        <v>1097</v>
      </c>
      <c r="T60" s="1725"/>
      <c r="U60" s="1726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0" t="s">
        <v>1099</v>
      </c>
      <c r="T61" s="1731"/>
      <c r="U61" s="173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3" t="s">
        <v>1103</v>
      </c>
      <c r="T63" s="1734"/>
      <c r="U63" s="173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1" t="s">
        <v>1106</v>
      </c>
      <c r="T65" s="1722"/>
      <c r="U65" s="1723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4" t="s">
        <v>1108</v>
      </c>
      <c r="T66" s="1725"/>
      <c r="U66" s="1726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3" t="s">
        <v>1110</v>
      </c>
      <c r="T67" s="1734"/>
      <c r="U67" s="173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1" t="s">
        <v>1113</v>
      </c>
      <c r="T69" s="1722"/>
      <c r="U69" s="1723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4" t="s">
        <v>1115</v>
      </c>
      <c r="T70" s="1725"/>
      <c r="U70" s="1726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3" t="s">
        <v>1117</v>
      </c>
      <c r="T71" s="1734"/>
      <c r="U71" s="173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1" t="s">
        <v>1120</v>
      </c>
      <c r="T73" s="1722"/>
      <c r="U73" s="1723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4" t="s">
        <v>1122</v>
      </c>
      <c r="T74" s="1725"/>
      <c r="U74" s="1726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3" t="s">
        <v>1124</v>
      </c>
      <c r="T75" s="1734"/>
      <c r="U75" s="173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68066</v>
      </c>
      <c r="K77" s="1096"/>
      <c r="L77" s="1234">
        <f>+ROUND(L56+L63+L67+L71+L75,0)</f>
        <v>0</v>
      </c>
      <c r="M77" s="1096"/>
      <c r="N77" s="1235">
        <f>+ROUND(N56+N63+N67+N71+N75,0)</f>
        <v>68066</v>
      </c>
      <c r="O77" s="1098"/>
      <c r="P77" s="1232">
        <f>+ROUND(P56+P63+P67+P71+P75,0)</f>
        <v>0</v>
      </c>
      <c r="Q77" s="1233">
        <f>+ROUND(Q56+Q63+Q67+Q71+Q75,0)</f>
        <v>68066</v>
      </c>
      <c r="R77" s="1047"/>
      <c r="S77" s="1748" t="s">
        <v>1126</v>
      </c>
      <c r="T77" s="1749"/>
      <c r="U77" s="175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55999</v>
      </c>
      <c r="K79" s="1096"/>
      <c r="L79" s="1109">
        <f>+IF($P$2=33,$Q79,0)</f>
        <v>0</v>
      </c>
      <c r="M79" s="1096"/>
      <c r="N79" s="1110">
        <f>+ROUND(+G79+J79+L79,0)</f>
        <v>55999</v>
      </c>
      <c r="O79" s="1098"/>
      <c r="P79" s="1108">
        <f>+ROUND(OTCHET!E421,0)</f>
        <v>0</v>
      </c>
      <c r="Q79" s="1109">
        <f>+ROUND(OTCHET!L421,0)</f>
        <v>55999</v>
      </c>
      <c r="R79" s="1047"/>
      <c r="S79" s="1721" t="s">
        <v>1129</v>
      </c>
      <c r="T79" s="1722"/>
      <c r="U79" s="1723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37715</v>
      </c>
      <c r="K80" s="1096"/>
      <c r="L80" s="1121">
        <f>+IF($P$2=33,$Q80,0)</f>
        <v>0</v>
      </c>
      <c r="M80" s="1096"/>
      <c r="N80" s="1122">
        <f>+ROUND(+G80+J80+L80,0)</f>
        <v>37715</v>
      </c>
      <c r="O80" s="1098"/>
      <c r="P80" s="1120">
        <f>+ROUND(OTCHET!E431,0)</f>
        <v>0</v>
      </c>
      <c r="Q80" s="1121">
        <f>+ROUND(OTCHET!L431,0)</f>
        <v>37715</v>
      </c>
      <c r="R80" s="1047"/>
      <c r="S80" s="1724" t="s">
        <v>1131</v>
      </c>
      <c r="T80" s="1725"/>
      <c r="U80" s="1726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93714</v>
      </c>
      <c r="K81" s="1096"/>
      <c r="L81" s="1243">
        <f>+ROUND(L79+L80,0)</f>
        <v>0</v>
      </c>
      <c r="M81" s="1096"/>
      <c r="N81" s="1244">
        <f>+ROUND(N79+N80,0)</f>
        <v>93714</v>
      </c>
      <c r="O81" s="1098"/>
      <c r="P81" s="1242">
        <f>+ROUND(P79+P80,0)</f>
        <v>0</v>
      </c>
      <c r="Q81" s="1243">
        <f>+ROUND(Q79+Q80,0)</f>
        <v>93714</v>
      </c>
      <c r="R81" s="1047"/>
      <c r="S81" s="1751" t="s">
        <v>1133</v>
      </c>
      <c r="T81" s="1752"/>
      <c r="U81" s="1753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4">
        <f>+IF(+SUM(F82:N82)=0,0,"Контрола: дефицит/излишък = финансиране с обратен знак (Г. + Д. = 0)")</f>
        <v>0</v>
      </c>
      <c r="C82" s="1755"/>
      <c r="D82" s="1756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25648</v>
      </c>
      <c r="K83" s="1096"/>
      <c r="L83" s="1256">
        <f>+ROUND(L48,0)-ROUND(L77,0)+ROUND(L81,0)</f>
        <v>0</v>
      </c>
      <c r="M83" s="1096"/>
      <c r="N83" s="1257">
        <f>+ROUND(N48,0)-ROUND(N77,0)+ROUND(N81,0)</f>
        <v>25648</v>
      </c>
      <c r="O83" s="1258"/>
      <c r="P83" s="1255">
        <f>+ROUND(P48,0)-ROUND(P77,0)+ROUND(P81,0)</f>
        <v>0</v>
      </c>
      <c r="Q83" s="1256">
        <f>+ROUND(Q48,0)-ROUND(Q77,0)+ROUND(Q81,0)</f>
        <v>25648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-25648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-25648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-25648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1" t="s">
        <v>1139</v>
      </c>
      <c r="T87" s="1722"/>
      <c r="U87" s="1723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4" t="s">
        <v>1141</v>
      </c>
      <c r="T88" s="1725"/>
      <c r="U88" s="1726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3" t="s">
        <v>1143</v>
      </c>
      <c r="T89" s="1734"/>
      <c r="U89" s="173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1" t="s">
        <v>1146</v>
      </c>
      <c r="T91" s="1722"/>
      <c r="U91" s="1723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4" t="s">
        <v>1148</v>
      </c>
      <c r="T92" s="1725"/>
      <c r="U92" s="1726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4" t="s">
        <v>1150</v>
      </c>
      <c r="T93" s="1725"/>
      <c r="U93" s="1726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0" t="s">
        <v>1152</v>
      </c>
      <c r="T94" s="1731"/>
      <c r="U94" s="173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3" t="s">
        <v>1154</v>
      </c>
      <c r="T95" s="1734"/>
      <c r="U95" s="173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1" t="s">
        <v>1157</v>
      </c>
      <c r="T97" s="1722"/>
      <c r="U97" s="1723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4" t="s">
        <v>1159</v>
      </c>
      <c r="T98" s="1725"/>
      <c r="U98" s="1726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3" t="s">
        <v>1161</v>
      </c>
      <c r="T99" s="1734"/>
      <c r="U99" s="173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5" t="s">
        <v>1163</v>
      </c>
      <c r="T101" s="1746"/>
      <c r="U101" s="174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1" t="s">
        <v>1167</v>
      </c>
      <c r="T104" s="1722"/>
      <c r="U104" s="1723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4" t="s">
        <v>1169</v>
      </c>
      <c r="T105" s="1725"/>
      <c r="U105" s="1726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3" t="s">
        <v>1171</v>
      </c>
      <c r="T106" s="1734"/>
      <c r="U106" s="173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7" t="s">
        <v>1174</v>
      </c>
      <c r="T108" s="1758"/>
      <c r="U108" s="1759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0" t="s">
        <v>1176</v>
      </c>
      <c r="T109" s="1761"/>
      <c r="U109" s="1762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3" t="s">
        <v>1178</v>
      </c>
      <c r="T110" s="1734"/>
      <c r="U110" s="173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1" t="s">
        <v>1181</v>
      </c>
      <c r="T112" s="1722"/>
      <c r="U112" s="1723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4" t="s">
        <v>1183</v>
      </c>
      <c r="T113" s="1725"/>
      <c r="U113" s="1726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3" t="s">
        <v>1185</v>
      </c>
      <c r="T114" s="1734"/>
      <c r="U114" s="173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1" t="s">
        <v>1188</v>
      </c>
      <c r="T116" s="1722"/>
      <c r="U116" s="1723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4" t="s">
        <v>1190</v>
      </c>
      <c r="T117" s="1725"/>
      <c r="U117" s="1726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3" t="s">
        <v>1192</v>
      </c>
      <c r="T118" s="1734"/>
      <c r="U118" s="173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8" t="s">
        <v>1194</v>
      </c>
      <c r="T120" s="1749"/>
      <c r="U120" s="175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1" t="s">
        <v>1197</v>
      </c>
      <c r="T122" s="1722"/>
      <c r="U122" s="1723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15054</v>
      </c>
      <c r="K123" s="1096"/>
      <c r="L123" s="1121">
        <f>+IF($P$2=33,$Q123,0)</f>
        <v>0</v>
      </c>
      <c r="M123" s="1096"/>
      <c r="N123" s="1122">
        <f>+ROUND(+G123+J123+L123,0)</f>
        <v>15054</v>
      </c>
      <c r="O123" s="1098"/>
      <c r="P123" s="1120">
        <f>+ROUND(OTCHET!E526,0)</f>
        <v>0</v>
      </c>
      <c r="Q123" s="1121">
        <f>+ROUND(OTCHET!L526,0)</f>
        <v>15054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4" t="s">
        <v>1201</v>
      </c>
      <c r="T124" s="1725"/>
      <c r="U124" s="1726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2066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2067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2" t="s">
        <v>1203</v>
      </c>
      <c r="T126" s="1773"/>
      <c r="U126" s="177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15054</v>
      </c>
      <c r="K127" s="1096"/>
      <c r="L127" s="1243">
        <f>+ROUND(+SUM(L122:L126),0)</f>
        <v>0</v>
      </c>
      <c r="M127" s="1096"/>
      <c r="N127" s="1244">
        <f>+ROUND(+SUM(N122:N126),0)</f>
        <v>15054</v>
      </c>
      <c r="O127" s="1098"/>
      <c r="P127" s="1242">
        <f>+ROUND(+SUM(P122:P126),0)</f>
        <v>0</v>
      </c>
      <c r="Q127" s="1243">
        <f>+ROUND(+SUM(Q122:Q126),0)</f>
        <v>15054</v>
      </c>
      <c r="R127" s="1047"/>
      <c r="S127" s="1751" t="s">
        <v>1205</v>
      </c>
      <c r="T127" s="1752"/>
      <c r="U127" s="1753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1" t="s">
        <v>1208</v>
      </c>
      <c r="T129" s="1722"/>
      <c r="U129" s="1723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4" t="s">
        <v>1210</v>
      </c>
      <c r="T130" s="1725"/>
      <c r="U130" s="1726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40702</v>
      </c>
      <c r="K131" s="1096"/>
      <c r="L131" s="1121">
        <f>+IF($P$2=33,$Q131,0)</f>
        <v>0</v>
      </c>
      <c r="M131" s="1096"/>
      <c r="N131" s="1122">
        <f>+ROUND(+G131+J131+L131,0)</f>
        <v>40702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40702</v>
      </c>
      <c r="R131" s="1047"/>
      <c r="S131" s="1763" t="s">
        <v>1212</v>
      </c>
      <c r="T131" s="1764"/>
      <c r="U131" s="1765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40702</v>
      </c>
      <c r="K132" s="1096"/>
      <c r="L132" s="1296">
        <f>+ROUND(+L131-L129-L130,0)</f>
        <v>0</v>
      </c>
      <c r="M132" s="1096"/>
      <c r="N132" s="1297">
        <f>+ROUND(+N131-N129-N130,0)</f>
        <v>40702</v>
      </c>
      <c r="O132" s="1098"/>
      <c r="P132" s="1295">
        <f>+ROUND(+P131-P129-P130,0)</f>
        <v>0</v>
      </c>
      <c r="Q132" s="1296">
        <f>+ROUND(+Q131-Q129-Q130,0)</f>
        <v>40702</v>
      </c>
      <c r="R132" s="1047"/>
      <c r="S132" s="1766" t="s">
        <v>1214</v>
      </c>
      <c r="T132" s="1767"/>
      <c r="U132" s="1768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9">
        <f>+IF(+SUM(F133:N133)=0,0,"Контрола: дефицит/излишък = финансиране с обратен знак (Г. + Д. = 0)")</f>
        <v>0</v>
      </c>
      <c r="C133" s="1769"/>
      <c r="D133" s="1769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70"/>
      <c r="G134" s="1770"/>
      <c r="H134" s="1020"/>
      <c r="I134" s="1305" t="s">
        <v>1217</v>
      </c>
      <c r="J134" s="1306"/>
      <c r="K134" s="1020"/>
      <c r="L134" s="1770"/>
      <c r="M134" s="1770"/>
      <c r="N134" s="1770"/>
      <c r="O134" s="1300"/>
      <c r="P134" s="1771"/>
      <c r="Q134" s="1771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61" operator="notEqual" stopIfTrue="1">
      <formula>0</formula>
    </cfRule>
  </conditionalFormatting>
  <conditionalFormatting sqref="B133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7:G138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67" operator="equal" stopIfTrue="1">
      <formula>"НЕРАВНЕНИЕ!"</formula>
    </cfRule>
  </conditionalFormatting>
  <conditionalFormatting sqref="L137:M138">
    <cfRule type="cellIs" priority="40" dxfId="167" operator="equal" stopIfTrue="1">
      <formula>"НЕРАВНЕНИЕ!"</formula>
    </cfRule>
  </conditionalFormatting>
  <conditionalFormatting sqref="F140:G141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67" operator="equal" stopIfTrue="1">
      <formula>"НЕРАВНЕНИЕ !"</formula>
    </cfRule>
  </conditionalFormatting>
  <conditionalFormatting sqref="L140:M141">
    <cfRule type="cellIs" priority="36" dxfId="167" operator="equal" stopIfTrue="1">
      <formula>"НЕРАВНЕНИЕ !"</formula>
    </cfRule>
  </conditionalFormatting>
  <conditionalFormatting sqref="I140:J141 L140:L141 N140:N141 F140:G141">
    <cfRule type="cellIs" priority="35" dxfId="167" operator="notEqual">
      <formula>0</formula>
    </cfRule>
  </conditionalFormatting>
  <conditionalFormatting sqref="I133:J133">
    <cfRule type="cellIs" priority="33" dxfId="161" operator="notEqual" stopIfTrue="1">
      <formula>0</formula>
    </cfRule>
  </conditionalFormatting>
  <conditionalFormatting sqref="L82">
    <cfRule type="cellIs" priority="28" dxfId="161" operator="notEqual" stopIfTrue="1">
      <formula>0</formula>
    </cfRule>
  </conditionalFormatting>
  <conditionalFormatting sqref="N82">
    <cfRule type="cellIs" priority="27" dxfId="161" operator="notEqual" stopIfTrue="1">
      <formula>0</formula>
    </cfRule>
  </conditionalFormatting>
  <conditionalFormatting sqref="L133">
    <cfRule type="cellIs" priority="32" dxfId="161" operator="notEqual" stopIfTrue="1">
      <formula>0</formula>
    </cfRule>
  </conditionalFormatting>
  <conditionalFormatting sqref="N133">
    <cfRule type="cellIs" priority="31" dxfId="161" operator="notEqual" stopIfTrue="1">
      <formula>0</formula>
    </cfRule>
  </conditionalFormatting>
  <conditionalFormatting sqref="F82:H82">
    <cfRule type="cellIs" priority="30" dxfId="161" operator="notEqual" stopIfTrue="1">
      <formula>0</formula>
    </cfRule>
  </conditionalFormatting>
  <conditionalFormatting sqref="I82:J82">
    <cfRule type="cellIs" priority="29" dxfId="161" operator="notEqual" stopIfTrue="1">
      <formula>0</formula>
    </cfRule>
  </conditionalFormatting>
  <conditionalFormatting sqref="B82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3:Q133">
    <cfRule type="cellIs" priority="24" dxfId="161" operator="notEqual" stopIfTrue="1">
      <formula>0</formula>
    </cfRule>
  </conditionalFormatting>
  <conditionalFormatting sqref="P137:Q138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2:Q82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980</v>
      </c>
      <c r="F11" s="708">
        <f>OTCHET!F9</f>
        <v>43190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5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2041</v>
      </c>
      <c r="F17" s="1779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8"/>
      <c r="F18" s="1780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68066</v>
      </c>
      <c r="G38" s="849">
        <f>G39+G43+G44+G46+SUM(G48:G52)+G55</f>
        <v>68066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2046</v>
      </c>
      <c r="C39" s="942"/>
      <c r="D39" s="1674"/>
      <c r="E39" s="811">
        <f>SUM(E40:E42)</f>
        <v>0</v>
      </c>
      <c r="F39" s="811">
        <f>SUM(F40:F42)</f>
        <v>58245</v>
      </c>
      <c r="G39" s="812">
        <f>SUM(G40:G42)</f>
        <v>58245</v>
      </c>
      <c r="H39" s="813">
        <f>SUM(H40:H42)</f>
        <v>0</v>
      </c>
      <c r="I39" s="1413">
        <f>SUM(I40:I42)</f>
        <v>0</v>
      </c>
      <c r="J39" s="856"/>
      <c r="K39" s="814" t="s">
        <v>2047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2048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17370</v>
      </c>
      <c r="G40" s="875">
        <f>OTCHET!I188</f>
        <v>17370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2049</v>
      </c>
      <c r="C41" s="1679" t="s">
        <v>853</v>
      </c>
      <c r="D41" s="1678"/>
      <c r="E41" s="1680">
        <f>OTCHET!E191</f>
        <v>0</v>
      </c>
      <c r="F41" s="1680">
        <f t="shared" si="1"/>
        <v>31316</v>
      </c>
      <c r="G41" s="1681">
        <f>OTCHET!I191</f>
        <v>31316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2050</v>
      </c>
      <c r="C42" s="1684" t="s">
        <v>66</v>
      </c>
      <c r="D42" s="1683"/>
      <c r="E42" s="1685">
        <f>+OTCHET!E197+OTCHET!E205</f>
        <v>0</v>
      </c>
      <c r="F42" s="1685">
        <f t="shared" si="1"/>
        <v>9559</v>
      </c>
      <c r="G42" s="1686">
        <f>+OTCHET!I197+OTCHET!I205</f>
        <v>9559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2051</v>
      </c>
      <c r="C43" s="858" t="s">
        <v>735</v>
      </c>
      <c r="D43" s="857"/>
      <c r="E43" s="816">
        <f>+OTCHET!E206+OTCHET!E224+OTCHET!E273</f>
        <v>0</v>
      </c>
      <c r="F43" s="816">
        <f t="shared" si="1"/>
        <v>9821</v>
      </c>
      <c r="G43" s="817">
        <f>+OTCHET!I206+OTCHET!I224+OTCHET!I273</f>
        <v>9821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2052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2053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2054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2061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2055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2056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2057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2060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2058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2059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93714</v>
      </c>
      <c r="G56" s="894">
        <f>+G57+G58+G62</f>
        <v>93714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93714</v>
      </c>
      <c r="G58" s="903">
        <f>+OTCHET!I385+OTCHET!I393+OTCHET!I398+OTCHET!I401+OTCHET!I404+OTCHET!I407+OTCHET!I408+OTCHET!I411+OTCHET!I424+OTCHET!I425+OTCHET!I426+OTCHET!I427+OTCHET!I428</f>
        <v>93714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37715</v>
      </c>
      <c r="G59" s="907">
        <f>+OTCHET!I424+OTCHET!I425+OTCHET!I426+OTCHET!I427+OTCHET!I428</f>
        <v>37715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25648</v>
      </c>
      <c r="G64" s="929">
        <f>+G22-G38+G56-G63</f>
        <v>25648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-25648</v>
      </c>
      <c r="G66" s="939">
        <f>SUM(+G68+G76+G77+G84+G85+G86+G89+G90+G91+G92+G93+G94+G95)</f>
        <v>-25648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15054</v>
      </c>
      <c r="G86" s="907">
        <f>+G87+G88</f>
        <v>15054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15054</v>
      </c>
      <c r="G88" s="965">
        <f>+OTCHET!I523+OTCHET!I526+OTCHET!I546</f>
        <v>15054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-40702</v>
      </c>
      <c r="G91" s="817">
        <f>+OTCHET!I575+OTCHET!I576+OTCHET!I577+OTCHET!I578+OTCHET!I579+OTCHET!I580+OTCHET!I581</f>
        <v>-40702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1" t="s">
        <v>997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61" operator="notEqual" stopIfTrue="1">
      <formula>0</formula>
    </cfRule>
  </conditionalFormatting>
  <conditionalFormatting sqref="E105:I105">
    <cfRule type="cellIs" priority="19" dxfId="161" operator="notEqual" stopIfTrue="1">
      <formula>0</formula>
    </cfRule>
  </conditionalFormatting>
  <conditionalFormatting sqref="G107:H107 B107">
    <cfRule type="cellIs" priority="18" dxfId="177" operator="equal" stopIfTrue="1">
      <formula>0</formula>
    </cfRule>
  </conditionalFormatting>
  <conditionalFormatting sqref="I114 E110">
    <cfRule type="cellIs" priority="17" dxfId="165" operator="equal" stopIfTrue="1">
      <formula>0</formula>
    </cfRule>
  </conditionalFormatting>
  <conditionalFormatting sqref="E114:F114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5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7"/>
  <sheetViews>
    <sheetView tabSelected="1" zoomScale="75" zoomScaleNormal="75" zoomScalePageLayoutView="0" workbookViewId="0" topLeftCell="B929">
      <selection activeCell="J929" sqref="J92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00" t="str">
        <f>VLOOKUP(E15,SMETKA,2,FALSE)</f>
        <v>ОТЧЕТНИ ДАННИ ПО ЕБК ЗА СМЕТКИТЕ ЗА СРЕДСТВАТА ОТ ЕВРОПЕЙСКИЯ СЪЮЗ - КСФ</v>
      </c>
      <c r="C7" s="1801"/>
      <c r="D7" s="180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2"/>
      <c r="C9" s="1803"/>
      <c r="D9" s="1804"/>
      <c r="E9" s="115">
        <v>43101</v>
      </c>
      <c r="F9" s="116">
        <v>43190</v>
      </c>
      <c r="G9" s="113"/>
      <c r="H9" s="1416"/>
      <c r="I9" s="1870"/>
      <c r="J9" s="187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72" t="s">
        <v>979</v>
      </c>
      <c r="J10" s="187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3"/>
      <c r="J11" s="1873"/>
      <c r="K11" s="113"/>
      <c r="L11" s="113"/>
      <c r="M11" s="7">
        <v>1</v>
      </c>
      <c r="N11" s="108"/>
    </row>
    <row r="12" spans="2:14" ht="27" customHeight="1">
      <c r="B12" s="1805" t="str">
        <f>VLOOKUP(F12,PRBK,2,FALSE)</f>
        <v>Крушари</v>
      </c>
      <c r="C12" s="1806"/>
      <c r="D12" s="1807"/>
      <c r="E12" s="118" t="s">
        <v>973</v>
      </c>
      <c r="F12" s="1586" t="s">
        <v>1449</v>
      </c>
      <c r="G12" s="113"/>
      <c r="H12" s="114"/>
      <c r="I12" s="1873"/>
      <c r="J12" s="187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783" t="s">
        <v>2031</v>
      </c>
      <c r="F19" s="1784"/>
      <c r="G19" s="1784"/>
      <c r="H19" s="1785"/>
      <c r="I19" s="1789" t="s">
        <v>2032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472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474</v>
      </c>
      <c r="D28" s="1799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127</v>
      </c>
      <c r="D33" s="1799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121</v>
      </c>
      <c r="D39" s="1799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17" t="str">
        <f>$B$7</f>
        <v>ОТЧЕТНИ ДАННИ ПО ЕБК ЗА СМЕТКИТЕ ЗА СРЕДСТВАТА ОТ ЕВРОПЕЙСКИЯ СЪЮЗ - КСФ</v>
      </c>
      <c r="C175" s="1818"/>
      <c r="D175" s="181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4">
        <f>$B$9</f>
        <v>0</v>
      </c>
      <c r="C177" s="1815"/>
      <c r="D177" s="1816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5" t="str">
        <f>$B$12</f>
        <v>Крушари</v>
      </c>
      <c r="C180" s="1806"/>
      <c r="D180" s="1807"/>
      <c r="E180" s="232" t="s">
        <v>898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783" t="s">
        <v>2033</v>
      </c>
      <c r="F184" s="1784"/>
      <c r="G184" s="1784"/>
      <c r="H184" s="1785"/>
      <c r="I184" s="1792" t="s">
        <v>2034</v>
      </c>
      <c r="J184" s="1793"/>
      <c r="K184" s="1793"/>
      <c r="L184" s="1794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2" t="s">
        <v>751</v>
      </c>
      <c r="D188" s="1813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17370</v>
      </c>
      <c r="J188" s="276">
        <f t="shared" si="42"/>
        <v>0</v>
      </c>
      <c r="K188" s="277">
        <f t="shared" si="42"/>
        <v>0</v>
      </c>
      <c r="L188" s="274">
        <f t="shared" si="42"/>
        <v>17370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14580</v>
      </c>
      <c r="J189" s="284">
        <f t="shared" si="44"/>
        <v>0</v>
      </c>
      <c r="K189" s="285">
        <f t="shared" si="44"/>
        <v>0</v>
      </c>
      <c r="L189" s="282">
        <f t="shared" si="44"/>
        <v>14580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2790</v>
      </c>
      <c r="J190" s="290">
        <f t="shared" si="44"/>
        <v>0</v>
      </c>
      <c r="K190" s="291">
        <f t="shared" si="44"/>
        <v>0</v>
      </c>
      <c r="L190" s="288">
        <f t="shared" si="44"/>
        <v>2790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08" t="s">
        <v>754</v>
      </c>
      <c r="D191" s="180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31316</v>
      </c>
      <c r="J191" s="276">
        <f t="shared" si="45"/>
        <v>0</v>
      </c>
      <c r="K191" s="277">
        <f t="shared" si="45"/>
        <v>0</v>
      </c>
      <c r="L191" s="274">
        <f t="shared" si="45"/>
        <v>31316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27271</v>
      </c>
      <c r="J192" s="284">
        <f t="shared" si="46"/>
        <v>0</v>
      </c>
      <c r="K192" s="285">
        <f t="shared" si="46"/>
        <v>0</v>
      </c>
      <c r="L192" s="282">
        <f t="shared" si="46"/>
        <v>27271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4045</v>
      </c>
      <c r="J193" s="298">
        <f t="shared" si="46"/>
        <v>0</v>
      </c>
      <c r="K193" s="299">
        <f t="shared" si="46"/>
        <v>0</v>
      </c>
      <c r="L193" s="296">
        <f t="shared" si="46"/>
        <v>4045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9559</v>
      </c>
      <c r="J197" s="276">
        <f t="shared" si="47"/>
        <v>0</v>
      </c>
      <c r="K197" s="277">
        <f t="shared" si="47"/>
        <v>0</v>
      </c>
      <c r="L197" s="274">
        <f t="shared" si="47"/>
        <v>9559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5634</v>
      </c>
      <c r="J198" s="284">
        <f t="shared" si="48"/>
        <v>0</v>
      </c>
      <c r="K198" s="285">
        <f t="shared" si="48"/>
        <v>0</v>
      </c>
      <c r="L198" s="282">
        <f t="shared" si="48"/>
        <v>5634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582</v>
      </c>
      <c r="J199" s="298">
        <f t="shared" si="48"/>
        <v>0</v>
      </c>
      <c r="K199" s="299">
        <f t="shared" si="48"/>
        <v>0</v>
      </c>
      <c r="L199" s="296">
        <f t="shared" si="48"/>
        <v>582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2343</v>
      </c>
      <c r="J201" s="298">
        <f t="shared" si="48"/>
        <v>0</v>
      </c>
      <c r="K201" s="299">
        <f t="shared" si="48"/>
        <v>0</v>
      </c>
      <c r="L201" s="296">
        <f t="shared" si="48"/>
        <v>2343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1000</v>
      </c>
      <c r="J202" s="298">
        <f t="shared" si="48"/>
        <v>0</v>
      </c>
      <c r="K202" s="299">
        <f t="shared" si="48"/>
        <v>0</v>
      </c>
      <c r="L202" s="296">
        <f t="shared" si="48"/>
        <v>1000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21" t="s">
        <v>200</v>
      </c>
      <c r="D205" s="182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8" t="s">
        <v>201</v>
      </c>
      <c r="D206" s="180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9821</v>
      </c>
      <c r="J206" s="276">
        <f t="shared" si="49"/>
        <v>0</v>
      </c>
      <c r="K206" s="277">
        <f t="shared" si="49"/>
        <v>0</v>
      </c>
      <c r="L206" s="311">
        <f t="shared" si="49"/>
        <v>9821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1980</v>
      </c>
      <c r="J207" s="284">
        <f t="shared" si="50"/>
        <v>0</v>
      </c>
      <c r="K207" s="285">
        <f t="shared" si="50"/>
        <v>0</v>
      </c>
      <c r="L207" s="282">
        <f t="shared" si="50"/>
        <v>1980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1804</v>
      </c>
      <c r="J210" s="298">
        <f t="shared" si="50"/>
        <v>0</v>
      </c>
      <c r="K210" s="299">
        <f t="shared" si="50"/>
        <v>0</v>
      </c>
      <c r="L210" s="296">
        <f t="shared" si="50"/>
        <v>1804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5555</v>
      </c>
      <c r="J211" s="298">
        <f t="shared" si="50"/>
        <v>0</v>
      </c>
      <c r="K211" s="299">
        <f t="shared" si="50"/>
        <v>0</v>
      </c>
      <c r="L211" s="296">
        <f t="shared" si="50"/>
        <v>5555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119</v>
      </c>
      <c r="J212" s="317">
        <f t="shared" si="50"/>
        <v>0</v>
      </c>
      <c r="K212" s="318">
        <f t="shared" si="50"/>
        <v>0</v>
      </c>
      <c r="L212" s="315">
        <f t="shared" si="50"/>
        <v>119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327</v>
      </c>
      <c r="J213" s="323">
        <f t="shared" si="50"/>
        <v>0</v>
      </c>
      <c r="K213" s="324">
        <f t="shared" si="50"/>
        <v>0</v>
      </c>
      <c r="L213" s="321">
        <f t="shared" si="50"/>
        <v>327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36</v>
      </c>
      <c r="J218" s="323">
        <f t="shared" si="51"/>
        <v>0</v>
      </c>
      <c r="K218" s="324">
        <f t="shared" si="51"/>
        <v>0</v>
      </c>
      <c r="L218" s="321">
        <f t="shared" si="51"/>
        <v>36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9" t="s">
        <v>275</v>
      </c>
      <c r="D224" s="182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9" t="s">
        <v>729</v>
      </c>
      <c r="D228" s="182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9" t="s">
        <v>220</v>
      </c>
      <c r="D234" s="182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9" t="s">
        <v>222</v>
      </c>
      <c r="D237" s="182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25" t="s">
        <v>223</v>
      </c>
      <c r="D238" s="182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25" t="s">
        <v>224</v>
      </c>
      <c r="D239" s="182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25" t="s">
        <v>1671</v>
      </c>
      <c r="D240" s="1826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9" t="s">
        <v>225</v>
      </c>
      <c r="D241" s="182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9" t="s">
        <v>237</v>
      </c>
      <c r="D257" s="182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9" t="s">
        <v>238</v>
      </c>
      <c r="D258" s="182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9" t="s">
        <v>239</v>
      </c>
      <c r="D259" s="182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9" t="s">
        <v>240</v>
      </c>
      <c r="D260" s="182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9" t="s">
        <v>1676</v>
      </c>
      <c r="D267" s="182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9" t="s">
        <v>1673</v>
      </c>
      <c r="D271" s="182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9" t="s">
        <v>1674</v>
      </c>
      <c r="D272" s="182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25" t="s">
        <v>250</v>
      </c>
      <c r="D273" s="1826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9" t="s">
        <v>276</v>
      </c>
      <c r="D274" s="182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3" t="s">
        <v>251</v>
      </c>
      <c r="D277" s="182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3" t="s">
        <v>252</v>
      </c>
      <c r="D278" s="182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3" t="s">
        <v>632</v>
      </c>
      <c r="D286" s="182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3" t="s">
        <v>692</v>
      </c>
      <c r="D289" s="182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9" t="s">
        <v>693</v>
      </c>
      <c r="D290" s="182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7" t="s">
        <v>923</v>
      </c>
      <c r="D295" s="182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9" t="s">
        <v>701</v>
      </c>
      <c r="D299" s="183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68066</v>
      </c>
      <c r="J303" s="398">
        <f t="shared" si="79"/>
        <v>0</v>
      </c>
      <c r="K303" s="399">
        <f t="shared" si="79"/>
        <v>0</v>
      </c>
      <c r="L303" s="396">
        <f t="shared" si="79"/>
        <v>68066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1"/>
      <c r="C308" s="1832"/>
      <c r="D308" s="1832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3"/>
      <c r="C310" s="1832"/>
      <c r="D310" s="1832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3"/>
      <c r="C313" s="1832"/>
      <c r="D313" s="1832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4"/>
      <c r="C346" s="1834"/>
      <c r="D346" s="183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9" t="str">
        <f>$B$7</f>
        <v>ОТЧЕТНИ ДАННИ ПО ЕБК ЗА СМЕТКИТЕ ЗА СРЕДСТВАТА ОТ ЕВРОПЕЙСКИЯ СЪЮЗ - КСФ</v>
      </c>
      <c r="C350" s="1839"/>
      <c r="D350" s="183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4">
        <f>$B$9</f>
        <v>0</v>
      </c>
      <c r="C352" s="1815"/>
      <c r="D352" s="1816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5" t="str">
        <f>$B$12</f>
        <v>Крушари</v>
      </c>
      <c r="C355" s="1806"/>
      <c r="D355" s="1807"/>
      <c r="E355" s="411" t="s">
        <v>898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795" t="s">
        <v>2035</v>
      </c>
      <c r="F359" s="1796"/>
      <c r="G359" s="1796"/>
      <c r="H359" s="1797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7" t="s">
        <v>279</v>
      </c>
      <c r="D363" s="1838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5" t="s">
        <v>290</v>
      </c>
      <c r="D377" s="1836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5" t="s">
        <v>312</v>
      </c>
      <c r="D385" s="1836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5" t="s">
        <v>256</v>
      </c>
      <c r="D390" s="1836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5" t="s">
        <v>257</v>
      </c>
      <c r="D393" s="1836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5" t="s">
        <v>259</v>
      </c>
      <c r="D398" s="1836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5" t="s">
        <v>260</v>
      </c>
      <c r="D401" s="1836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55999</v>
      </c>
      <c r="J401" s="1650">
        <f t="shared" si="92"/>
        <v>0</v>
      </c>
      <c r="K401" s="446">
        <f>SUM(K402:K403)</f>
        <v>0</v>
      </c>
      <c r="L401" s="1379">
        <f t="shared" si="92"/>
        <v>55999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0</v>
      </c>
      <c r="F402" s="152"/>
      <c r="G402" s="1642"/>
      <c r="H402" s="1613">
        <v>0</v>
      </c>
      <c r="I402" s="152">
        <v>55999</v>
      </c>
      <c r="J402" s="1642"/>
      <c r="K402" s="1648">
        <v>0</v>
      </c>
      <c r="L402" s="1380">
        <f>I402+J402+K402</f>
        <v>55999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5" t="s">
        <v>932</v>
      </c>
      <c r="D404" s="1836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5" t="s">
        <v>687</v>
      </c>
      <c r="D407" s="1836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5" t="s">
        <v>688</v>
      </c>
      <c r="D408" s="1836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5" t="s">
        <v>706</v>
      </c>
      <c r="D411" s="1836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5" t="s">
        <v>263</v>
      </c>
      <c r="D414" s="1836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55999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55999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5" t="s">
        <v>774</v>
      </c>
      <c r="D424" s="1836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5" t="s">
        <v>711</v>
      </c>
      <c r="D425" s="1836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5" t="s">
        <v>264</v>
      </c>
      <c r="D426" s="1836"/>
      <c r="E426" s="1379">
        <f>F426+G426+H426</f>
        <v>0</v>
      </c>
      <c r="F426" s="1625"/>
      <c r="G426" s="1626"/>
      <c r="H426" s="1476">
        <v>0</v>
      </c>
      <c r="I426" s="1625">
        <v>37715</v>
      </c>
      <c r="J426" s="1626"/>
      <c r="K426" s="1476">
        <v>0</v>
      </c>
      <c r="L426" s="1379">
        <f>I426+J426+K426</f>
        <v>37715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5" t="s">
        <v>690</v>
      </c>
      <c r="D427" s="1836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5" t="s">
        <v>936</v>
      </c>
      <c r="D428" s="1836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37715</v>
      </c>
      <c r="J431" s="515">
        <f t="shared" si="100"/>
        <v>0</v>
      </c>
      <c r="K431" s="516">
        <f t="shared" si="100"/>
        <v>0</v>
      </c>
      <c r="L431" s="513">
        <f t="shared" si="100"/>
        <v>37715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2" t="str">
        <f>$B$7</f>
        <v>ОТЧЕТНИ ДАННИ ПО ЕБК ЗА СМЕТКИТЕ ЗА СРЕДСТВАТА ОТ ЕВРОПЕЙСКИЯ СЪЮЗ - КСФ</v>
      </c>
      <c r="C435" s="1843"/>
      <c r="D435" s="184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4">
        <f>$B$9</f>
        <v>0</v>
      </c>
      <c r="C437" s="1815"/>
      <c r="D437" s="1816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05" t="str">
        <f>$B$12</f>
        <v>Крушари</v>
      </c>
      <c r="C440" s="1806"/>
      <c r="D440" s="1807"/>
      <c r="E440" s="411" t="s">
        <v>898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783" t="s">
        <v>2037</v>
      </c>
      <c r="F444" s="1784"/>
      <c r="G444" s="1784"/>
      <c r="H444" s="1785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25648</v>
      </c>
      <c r="J447" s="548">
        <f t="shared" si="103"/>
        <v>0</v>
      </c>
      <c r="K447" s="549">
        <f t="shared" si="103"/>
        <v>0</v>
      </c>
      <c r="L447" s="550">
        <f t="shared" si="103"/>
        <v>25648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-25648</v>
      </c>
      <c r="J448" s="555">
        <f t="shared" si="104"/>
        <v>0</v>
      </c>
      <c r="K448" s="556">
        <f t="shared" si="104"/>
        <v>0</v>
      </c>
      <c r="L448" s="557">
        <f>+L599</f>
        <v>-25648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44" t="str">
        <f>$B$7</f>
        <v>ОТЧЕТНИ ДАННИ ПО ЕБК ЗА СМЕТКИТЕ ЗА СРЕДСТВАТА ОТ ЕВРОПЕЙСКИЯ СЪЮЗ - КСФ</v>
      </c>
      <c r="C451" s="1845"/>
      <c r="D451" s="184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4">
        <f>$B$9</f>
        <v>0</v>
      </c>
      <c r="C453" s="1815"/>
      <c r="D453" s="1816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05" t="str">
        <f>$B$12</f>
        <v>Крушари</v>
      </c>
      <c r="C456" s="1806"/>
      <c r="D456" s="1807"/>
      <c r="E456" s="411" t="s">
        <v>898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786" t="s">
        <v>2039</v>
      </c>
      <c r="F460" s="1787"/>
      <c r="G460" s="1787"/>
      <c r="H460" s="1788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0" t="s">
        <v>775</v>
      </c>
      <c r="D463" s="1841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59" t="s">
        <v>778</v>
      </c>
      <c r="D467" s="1859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59" t="s">
        <v>2011</v>
      </c>
      <c r="D470" s="1859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0" t="s">
        <v>781</v>
      </c>
      <c r="D473" s="1841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0" t="s">
        <v>788</v>
      </c>
      <c r="D480" s="1861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8" t="s">
        <v>940</v>
      </c>
      <c r="D483" s="1848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1" t="s">
        <v>945</v>
      </c>
      <c r="D499" s="185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1" t="s">
        <v>24</v>
      </c>
      <c r="D504" s="1852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3" t="s">
        <v>946</v>
      </c>
      <c r="D505" s="1853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8" t="s">
        <v>33</v>
      </c>
      <c r="D514" s="1848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8" t="s">
        <v>37</v>
      </c>
      <c r="D518" s="1848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8" t="s">
        <v>947</v>
      </c>
      <c r="D523" s="1855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1" t="s">
        <v>948</v>
      </c>
      <c r="D526" s="1847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15054</v>
      </c>
      <c r="J526" s="581">
        <f t="shared" si="125"/>
        <v>0</v>
      </c>
      <c r="K526" s="582">
        <f t="shared" si="125"/>
        <v>0</v>
      </c>
      <c r="L526" s="579">
        <f t="shared" si="125"/>
        <v>15054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15054</v>
      </c>
      <c r="J529" s="159"/>
      <c r="K529" s="586">
        <v>0</v>
      </c>
      <c r="L529" s="1388">
        <f t="shared" si="121"/>
        <v>15054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9" t="s">
        <v>316</v>
      </c>
      <c r="D533" s="1850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8" t="s">
        <v>950</v>
      </c>
      <c r="D537" s="1848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4" t="s">
        <v>951</v>
      </c>
      <c r="D538" s="1854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6" t="s">
        <v>952</v>
      </c>
      <c r="D543" s="184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8" t="s">
        <v>953</v>
      </c>
      <c r="D546" s="1848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6" t="s">
        <v>962</v>
      </c>
      <c r="D568" s="1846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-40702</v>
      </c>
      <c r="J568" s="581">
        <f t="shared" si="133"/>
        <v>0</v>
      </c>
      <c r="K568" s="582">
        <f t="shared" si="133"/>
        <v>0</v>
      </c>
      <c r="L568" s="579">
        <f t="shared" si="133"/>
        <v>-40702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>
        <v>-40702</v>
      </c>
      <c r="J575" s="153"/>
      <c r="K575" s="1664">
        <v>0</v>
      </c>
      <c r="L575" s="1394">
        <f t="shared" si="134"/>
        <v>-40702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6" t="s">
        <v>967</v>
      </c>
      <c r="D588" s="184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6" t="s">
        <v>840</v>
      </c>
      <c r="D593" s="184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-25648</v>
      </c>
      <c r="J599" s="665">
        <f t="shared" si="138"/>
        <v>0</v>
      </c>
      <c r="K599" s="667">
        <f t="shared" si="138"/>
        <v>0</v>
      </c>
      <c r="L599" s="663">
        <f t="shared" si="138"/>
        <v>-25648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4"/>
      <c r="H602" s="1875"/>
      <c r="I602" s="1875"/>
      <c r="J602" s="1876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4" t="s">
        <v>885</v>
      </c>
      <c r="H603" s="1864"/>
      <c r="I603" s="1864"/>
      <c r="J603" s="186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856"/>
      <c r="H605" s="1857"/>
      <c r="I605" s="1857"/>
      <c r="J605" s="1858"/>
      <c r="K605" s="103"/>
      <c r="L605" s="229"/>
      <c r="M605" s="7">
        <v>1</v>
      </c>
      <c r="N605" s="519"/>
    </row>
    <row r="606" spans="1:14" ht="21.75" customHeight="1">
      <c r="A606" s="23"/>
      <c r="B606" s="1862" t="s">
        <v>888</v>
      </c>
      <c r="C606" s="1863"/>
      <c r="D606" s="673" t="s">
        <v>889</v>
      </c>
      <c r="E606" s="674"/>
      <c r="F606" s="675"/>
      <c r="G606" s="1864" t="s">
        <v>885</v>
      </c>
      <c r="H606" s="1864"/>
      <c r="I606" s="1864"/>
      <c r="J606" s="1864"/>
      <c r="K606" s="103"/>
      <c r="L606" s="229"/>
      <c r="M606" s="7">
        <v>1</v>
      </c>
      <c r="N606" s="519"/>
    </row>
    <row r="607" spans="1:14" ht="24.75" customHeight="1">
      <c r="A607" s="36"/>
      <c r="B607" s="1865"/>
      <c r="C607" s="1866"/>
      <c r="D607" s="676" t="s">
        <v>890</v>
      </c>
      <c r="E607" s="677"/>
      <c r="F607" s="678"/>
      <c r="G607" s="679" t="s">
        <v>891</v>
      </c>
      <c r="H607" s="1867"/>
      <c r="I607" s="1868"/>
      <c r="J607" s="186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7"/>
      <c r="I609" s="1868"/>
      <c r="J609" s="1869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44" t="str">
        <f>$B$7</f>
        <v>ОТЧЕТНИ ДАННИ ПО ЕБК ЗА СМЕТКИТЕ ЗА СРЕДСТВАТА ОТ ЕВРОПЕЙСКИЯ СЪЮЗ - КСФ</v>
      </c>
      <c r="C614" s="1845"/>
      <c r="D614" s="184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4">
        <f>$B$9</f>
        <v>0</v>
      </c>
      <c r="C616" s="1815"/>
      <c r="D616" s="1816"/>
      <c r="E616" s="115">
        <f>$E$9</f>
        <v>43101</v>
      </c>
      <c r="F616" s="227">
        <f>$F$9</f>
        <v>43190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7" t="str">
        <f>$B$12</f>
        <v>Крушари</v>
      </c>
      <c r="C619" s="1878"/>
      <c r="D619" s="1879"/>
      <c r="E619" s="411" t="s">
        <v>898</v>
      </c>
      <c r="F619" s="1361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783" t="s">
        <v>2029</v>
      </c>
      <c r="F623" s="1784"/>
      <c r="G623" s="1784"/>
      <c r="H623" s="1785"/>
      <c r="I623" s="1792" t="s">
        <v>2030</v>
      </c>
      <c r="J623" s="1793"/>
      <c r="K623" s="1793"/>
      <c r="L623" s="1794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98301</v>
      </c>
      <c r="D626" s="1453" t="s">
        <v>660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2" t="s">
        <v>751</v>
      </c>
      <c r="D630" s="1813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14580</v>
      </c>
      <c r="J630" s="276">
        <f t="shared" si="139"/>
        <v>0</v>
      </c>
      <c r="K630" s="277">
        <f t="shared" si="139"/>
        <v>0</v>
      </c>
      <c r="L630" s="274">
        <f t="shared" si="139"/>
        <v>14580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0</v>
      </c>
      <c r="F631" s="152"/>
      <c r="G631" s="153"/>
      <c r="H631" s="1419"/>
      <c r="I631" s="152">
        <v>14580</v>
      </c>
      <c r="J631" s="153"/>
      <c r="K631" s="1419"/>
      <c r="L631" s="282">
        <f>I631+J631+K631</f>
        <v>14580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8" t="s">
        <v>754</v>
      </c>
      <c r="D633" s="1809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360</v>
      </c>
      <c r="J633" s="276">
        <f t="shared" si="141"/>
        <v>0</v>
      </c>
      <c r="K633" s="277">
        <f t="shared" si="141"/>
        <v>0</v>
      </c>
      <c r="L633" s="274">
        <f t="shared" si="141"/>
        <v>360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>
        <v>360</v>
      </c>
      <c r="J635" s="159"/>
      <c r="K635" s="1421"/>
      <c r="L635" s="296">
        <f>I635+J635+K635</f>
        <v>360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10" t="s">
        <v>195</v>
      </c>
      <c r="D639" s="1811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3267</v>
      </c>
      <c r="J639" s="276">
        <f t="shared" si="142"/>
        <v>0</v>
      </c>
      <c r="K639" s="277">
        <f t="shared" si="142"/>
        <v>0</v>
      </c>
      <c r="L639" s="274">
        <f t="shared" si="142"/>
        <v>3267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19"/>
      <c r="I640" s="152">
        <v>1721</v>
      </c>
      <c r="J640" s="153"/>
      <c r="K640" s="1419"/>
      <c r="L640" s="282">
        <f aca="true" t="shared" si="144" ref="L640:L647">I640+J640+K640</f>
        <v>1721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0</v>
      </c>
      <c r="F641" s="158"/>
      <c r="G641" s="159"/>
      <c r="H641" s="1421"/>
      <c r="I641" s="158">
        <v>582</v>
      </c>
      <c r="J641" s="159"/>
      <c r="K641" s="1421"/>
      <c r="L641" s="296">
        <f t="shared" si="144"/>
        <v>582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1"/>
      <c r="I643" s="158">
        <v>693</v>
      </c>
      <c r="J643" s="159"/>
      <c r="K643" s="1421"/>
      <c r="L643" s="296">
        <f t="shared" si="144"/>
        <v>693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1"/>
      <c r="I644" s="158">
        <v>271</v>
      </c>
      <c r="J644" s="159"/>
      <c r="K644" s="1421"/>
      <c r="L644" s="296">
        <f t="shared" si="144"/>
        <v>271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21" t="s">
        <v>200</v>
      </c>
      <c r="D647" s="1822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8" t="s">
        <v>201</v>
      </c>
      <c r="D648" s="1809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6586</v>
      </c>
      <c r="J648" s="276">
        <f t="shared" si="145"/>
        <v>0</v>
      </c>
      <c r="K648" s="277">
        <f t="shared" si="145"/>
        <v>0</v>
      </c>
      <c r="L648" s="311">
        <f t="shared" si="145"/>
        <v>6586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1"/>
      <c r="I652" s="158">
        <v>1804</v>
      </c>
      <c r="J652" s="159"/>
      <c r="K652" s="1421"/>
      <c r="L652" s="296">
        <f t="shared" si="147"/>
        <v>1804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1"/>
      <c r="I653" s="158">
        <v>4596</v>
      </c>
      <c r="J653" s="159"/>
      <c r="K653" s="1421"/>
      <c r="L653" s="296">
        <f t="shared" si="147"/>
        <v>4596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29"/>
      <c r="I655" s="455">
        <v>150</v>
      </c>
      <c r="J655" s="456"/>
      <c r="K655" s="1429"/>
      <c r="L655" s="321">
        <f t="shared" si="147"/>
        <v>150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>
        <v>36</v>
      </c>
      <c r="J660" s="456"/>
      <c r="K660" s="1429"/>
      <c r="L660" s="321">
        <f t="shared" si="147"/>
        <v>36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9" t="s">
        <v>275</v>
      </c>
      <c r="D666" s="182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9" t="s">
        <v>729</v>
      </c>
      <c r="D670" s="182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9" t="s">
        <v>220</v>
      </c>
      <c r="D676" s="182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9" t="s">
        <v>222</v>
      </c>
      <c r="D679" s="1820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25" t="s">
        <v>223</v>
      </c>
      <c r="D680" s="1826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25" t="s">
        <v>224</v>
      </c>
      <c r="D681" s="1826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25" t="s">
        <v>1675</v>
      </c>
      <c r="D682" s="1826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9" t="s">
        <v>225</v>
      </c>
      <c r="D683" s="182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9" t="s">
        <v>237</v>
      </c>
      <c r="D699" s="1820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9" t="s">
        <v>238</v>
      </c>
      <c r="D700" s="1820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9" t="s">
        <v>239</v>
      </c>
      <c r="D701" s="1820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9" t="s">
        <v>240</v>
      </c>
      <c r="D702" s="182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9" t="s">
        <v>1676</v>
      </c>
      <c r="D709" s="182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9" t="s">
        <v>1673</v>
      </c>
      <c r="D713" s="1820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9" t="s">
        <v>1674</v>
      </c>
      <c r="D714" s="1820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25" t="s">
        <v>250</v>
      </c>
      <c r="D715" s="1826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9" t="s">
        <v>276</v>
      </c>
      <c r="D716" s="182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3" t="s">
        <v>251</v>
      </c>
      <c r="D719" s="182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3" t="s">
        <v>252</v>
      </c>
      <c r="D720" s="182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3" t="s">
        <v>632</v>
      </c>
      <c r="D728" s="182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3" t="s">
        <v>692</v>
      </c>
      <c r="D731" s="182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9" t="s">
        <v>693</v>
      </c>
      <c r="D732" s="182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7" t="s">
        <v>923</v>
      </c>
      <c r="D737" s="182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29" t="s">
        <v>701</v>
      </c>
      <c r="D741" s="183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9" t="s">
        <v>701</v>
      </c>
      <c r="D742" s="183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24793</v>
      </c>
      <c r="J746" s="398">
        <f t="shared" si="173"/>
        <v>0</v>
      </c>
      <c r="K746" s="399">
        <f t="shared" si="173"/>
        <v>0</v>
      </c>
      <c r="L746" s="396">
        <f t="shared" si="173"/>
        <v>24793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44" t="str">
        <f>$B$7</f>
        <v>ОТЧЕТНИ ДАННИ ПО ЕБК ЗА СМЕТКИТЕ ЗА СРЕДСТВАТА ОТ ЕВРОПЕЙСКИЯ СЪЮЗ - КСФ</v>
      </c>
      <c r="C752" s="1845"/>
      <c r="D752" s="184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842</v>
      </c>
      <c r="G753" s="238"/>
      <c r="H753" s="1363" t="s">
        <v>1265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14">
        <f>$B$9</f>
        <v>0</v>
      </c>
      <c r="C754" s="1815"/>
      <c r="D754" s="1816"/>
      <c r="E754" s="115">
        <f>$E$9</f>
        <v>43101</v>
      </c>
      <c r="F754" s="227">
        <f>$F$9</f>
        <v>43190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77" t="str">
        <f>$B$12</f>
        <v>Крушари</v>
      </c>
      <c r="C757" s="1878"/>
      <c r="D757" s="1879"/>
      <c r="E757" s="411" t="s">
        <v>898</v>
      </c>
      <c r="F757" s="1361" t="str">
        <f>$F$12</f>
        <v>5806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899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719</v>
      </c>
      <c r="E761" s="1783" t="s">
        <v>2029</v>
      </c>
      <c r="F761" s="1784"/>
      <c r="G761" s="1784"/>
      <c r="H761" s="1785"/>
      <c r="I761" s="1792" t="s">
        <v>2030</v>
      </c>
      <c r="J761" s="1793"/>
      <c r="K761" s="1793"/>
      <c r="L761" s="1794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720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750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98301</v>
      </c>
      <c r="D764" s="1453" t="s">
        <v>660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5562</v>
      </c>
      <c r="D765" s="1459" t="s">
        <v>799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5562</v>
      </c>
      <c r="D766" s="1453" t="s">
        <v>588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721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2" t="s">
        <v>751</v>
      </c>
      <c r="D768" s="1813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1771</v>
      </c>
      <c r="J768" s="276">
        <f t="shared" si="174"/>
        <v>0</v>
      </c>
      <c r="K768" s="277">
        <f t="shared" si="174"/>
        <v>0</v>
      </c>
      <c r="L768" s="274">
        <f t="shared" si="174"/>
        <v>1771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752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753</v>
      </c>
      <c r="E770" s="288">
        <f>F770+G770+H770</f>
        <v>0</v>
      </c>
      <c r="F770" s="173"/>
      <c r="G770" s="174"/>
      <c r="H770" s="1422"/>
      <c r="I770" s="173">
        <v>1771</v>
      </c>
      <c r="J770" s="174"/>
      <c r="K770" s="1422"/>
      <c r="L770" s="288">
        <f>I770+J770+K770</f>
        <v>1771</v>
      </c>
      <c r="M770" s="12">
        <f t="shared" si="175"/>
        <v>1</v>
      </c>
      <c r="N770" s="13"/>
    </row>
    <row r="771" spans="1:14" ht="15.75">
      <c r="A771" s="10"/>
      <c r="B771" s="273">
        <v>200</v>
      </c>
      <c r="C771" s="1808" t="s">
        <v>754</v>
      </c>
      <c r="D771" s="1809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19983</v>
      </c>
      <c r="J771" s="276">
        <f t="shared" si="176"/>
        <v>0</v>
      </c>
      <c r="K771" s="277">
        <f t="shared" si="176"/>
        <v>0</v>
      </c>
      <c r="L771" s="274">
        <f t="shared" si="176"/>
        <v>19983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755</v>
      </c>
      <c r="E772" s="282">
        <f>F772+G772+H772</f>
        <v>0</v>
      </c>
      <c r="F772" s="152"/>
      <c r="G772" s="153"/>
      <c r="H772" s="1419"/>
      <c r="I772" s="152">
        <v>19843</v>
      </c>
      <c r="J772" s="153"/>
      <c r="K772" s="1419"/>
      <c r="L772" s="282">
        <f>I772+J772+K772</f>
        <v>19843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756</v>
      </c>
      <c r="E773" s="296">
        <f>F773+G773+H773</f>
        <v>0</v>
      </c>
      <c r="F773" s="158"/>
      <c r="G773" s="159"/>
      <c r="H773" s="1421"/>
      <c r="I773" s="158">
        <v>140</v>
      </c>
      <c r="J773" s="159"/>
      <c r="K773" s="1421"/>
      <c r="L773" s="296">
        <f>I773+J773+K773</f>
        <v>140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10" t="s">
        <v>195</v>
      </c>
      <c r="D777" s="1811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4261</v>
      </c>
      <c r="J777" s="276">
        <f t="shared" si="177"/>
        <v>0</v>
      </c>
      <c r="K777" s="277">
        <f t="shared" si="177"/>
        <v>0</v>
      </c>
      <c r="L777" s="274">
        <f t="shared" si="177"/>
        <v>4261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19"/>
      <c r="I778" s="152">
        <v>2724</v>
      </c>
      <c r="J778" s="153"/>
      <c r="K778" s="1419"/>
      <c r="L778" s="282">
        <f aca="true" t="shared" si="179" ref="L778:L785">I778+J778+K778</f>
        <v>2724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918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879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1"/>
      <c r="I781" s="158">
        <v>1113</v>
      </c>
      <c r="J781" s="159"/>
      <c r="K781" s="1421"/>
      <c r="L781" s="296">
        <f t="shared" si="179"/>
        <v>1113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1"/>
      <c r="I782" s="158">
        <v>424</v>
      </c>
      <c r="J782" s="159"/>
      <c r="K782" s="1421"/>
      <c r="L782" s="296">
        <f t="shared" si="179"/>
        <v>424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881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21" t="s">
        <v>200</v>
      </c>
      <c r="D785" s="1822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08" t="s">
        <v>201</v>
      </c>
      <c r="D786" s="1809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882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808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919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19" t="s">
        <v>275</v>
      </c>
      <c r="D804" s="1820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920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921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922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19" t="s">
        <v>729</v>
      </c>
      <c r="D808" s="1820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19" t="s">
        <v>220</v>
      </c>
      <c r="D814" s="1820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19" t="s">
        <v>222</v>
      </c>
      <c r="D817" s="1820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25" t="s">
        <v>223</v>
      </c>
      <c r="D818" s="1826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25" t="s">
        <v>224</v>
      </c>
      <c r="D819" s="1826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25" t="s">
        <v>1675</v>
      </c>
      <c r="D820" s="1826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19" t="s">
        <v>225</v>
      </c>
      <c r="D821" s="1820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2009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2010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722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1672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19" t="s">
        <v>237</v>
      </c>
      <c r="D837" s="1820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19" t="s">
        <v>238</v>
      </c>
      <c r="D838" s="1820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19" t="s">
        <v>239</v>
      </c>
      <c r="D839" s="1820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19" t="s">
        <v>240</v>
      </c>
      <c r="D840" s="1820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19" t="s">
        <v>1676</v>
      </c>
      <c r="D847" s="1820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19" t="s">
        <v>1673</v>
      </c>
      <c r="D851" s="1820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19" t="s">
        <v>1674</v>
      </c>
      <c r="D852" s="1820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25" t="s">
        <v>250</v>
      </c>
      <c r="D853" s="1826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19" t="s">
        <v>276</v>
      </c>
      <c r="D854" s="1820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3" t="s">
        <v>251</v>
      </c>
      <c r="D857" s="1824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23" t="s">
        <v>252</v>
      </c>
      <c r="D858" s="1824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3" t="s">
        <v>632</v>
      </c>
      <c r="D866" s="1824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3" t="s">
        <v>692</v>
      </c>
      <c r="D869" s="1824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19" t="s">
        <v>693</v>
      </c>
      <c r="D870" s="1820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694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695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696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697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27" t="s">
        <v>923</v>
      </c>
      <c r="D875" s="1828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698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699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700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29" t="s">
        <v>701</v>
      </c>
      <c r="D879" s="1830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29" t="s">
        <v>701</v>
      </c>
      <c r="D880" s="1830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748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26015</v>
      </c>
      <c r="J884" s="398">
        <f t="shared" si="208"/>
        <v>0</v>
      </c>
      <c r="K884" s="399">
        <f t="shared" si="208"/>
        <v>0</v>
      </c>
      <c r="L884" s="396">
        <f t="shared" si="208"/>
        <v>26015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44" t="str">
        <f>$B$7</f>
        <v>ОТЧЕТНИ ДАННИ ПО ЕБК ЗА СМЕТКИТЕ ЗА СРЕДСТВАТА ОТ ЕВРОПЕЙСКИЯ СЪЮЗ - КСФ</v>
      </c>
      <c r="C890" s="1845"/>
      <c r="D890" s="1845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468</v>
      </c>
      <c r="F891" s="407" t="s">
        <v>842</v>
      </c>
      <c r="G891" s="238"/>
      <c r="H891" s="1363" t="s">
        <v>1265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14">
        <f>$B$9</f>
        <v>0</v>
      </c>
      <c r="C892" s="1815"/>
      <c r="D892" s="1816"/>
      <c r="E892" s="115">
        <f>$E$9</f>
        <v>43101</v>
      </c>
      <c r="F892" s="227">
        <f>$F$9</f>
        <v>43190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77" t="str">
        <f>$B$12</f>
        <v>Крушари</v>
      </c>
      <c r="C895" s="1878"/>
      <c r="D895" s="1879"/>
      <c r="E895" s="411" t="s">
        <v>898</v>
      </c>
      <c r="F895" s="1361" t="str">
        <f>$F$12</f>
        <v>5806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899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469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719</v>
      </c>
      <c r="E899" s="1783" t="s">
        <v>2029</v>
      </c>
      <c r="F899" s="1784"/>
      <c r="G899" s="1784"/>
      <c r="H899" s="1785"/>
      <c r="I899" s="1792" t="s">
        <v>2030</v>
      </c>
      <c r="J899" s="1793"/>
      <c r="K899" s="1793"/>
      <c r="L899" s="1794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470</v>
      </c>
      <c r="D900" s="253" t="s">
        <v>720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750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98301</v>
      </c>
      <c r="D902" s="1453" t="s">
        <v>660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5589</v>
      </c>
      <c r="D903" s="1459" t="s">
        <v>799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31.5">
      <c r="A904" s="23"/>
      <c r="B904" s="1451"/>
      <c r="C904" s="1587">
        <f>+C903</f>
        <v>5589</v>
      </c>
      <c r="D904" s="1453" t="s">
        <v>590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721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12" t="s">
        <v>751</v>
      </c>
      <c r="D906" s="1813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1019</v>
      </c>
      <c r="J906" s="276">
        <f t="shared" si="209"/>
        <v>0</v>
      </c>
      <c r="K906" s="277">
        <f t="shared" si="209"/>
        <v>0</v>
      </c>
      <c r="L906" s="274">
        <f t="shared" si="209"/>
        <v>1019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752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753</v>
      </c>
      <c r="E908" s="288">
        <f>F908+G908+H908</f>
        <v>0</v>
      </c>
      <c r="F908" s="173"/>
      <c r="G908" s="174"/>
      <c r="H908" s="1422"/>
      <c r="I908" s="173">
        <v>1019</v>
      </c>
      <c r="J908" s="174"/>
      <c r="K908" s="1422"/>
      <c r="L908" s="288">
        <f>I908+J908+K908</f>
        <v>1019</v>
      </c>
      <c r="M908" s="12">
        <f t="shared" si="210"/>
        <v>1</v>
      </c>
      <c r="N908" s="13"/>
    </row>
    <row r="909" spans="1:14" ht="15.75">
      <c r="A909" s="10"/>
      <c r="B909" s="273">
        <v>200</v>
      </c>
      <c r="C909" s="1808" t="s">
        <v>754</v>
      </c>
      <c r="D909" s="1809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10973</v>
      </c>
      <c r="J909" s="276">
        <f t="shared" si="211"/>
        <v>0</v>
      </c>
      <c r="K909" s="277">
        <f t="shared" si="211"/>
        <v>0</v>
      </c>
      <c r="L909" s="274">
        <f t="shared" si="211"/>
        <v>10973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755</v>
      </c>
      <c r="E910" s="282">
        <f>F910+G910+H910</f>
        <v>0</v>
      </c>
      <c r="F910" s="152"/>
      <c r="G910" s="153"/>
      <c r="H910" s="1419"/>
      <c r="I910" s="152">
        <v>7428</v>
      </c>
      <c r="J910" s="153"/>
      <c r="K910" s="1419"/>
      <c r="L910" s="282">
        <f>I910+J910+K910</f>
        <v>7428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756</v>
      </c>
      <c r="E911" s="296">
        <f>F911+G911+H911</f>
        <v>0</v>
      </c>
      <c r="F911" s="158"/>
      <c r="G911" s="159"/>
      <c r="H911" s="1421"/>
      <c r="I911" s="158">
        <v>3545</v>
      </c>
      <c r="J911" s="159"/>
      <c r="K911" s="1421"/>
      <c r="L911" s="296">
        <f>I911+J911+K911</f>
        <v>3545</v>
      </c>
      <c r="M911" s="12">
        <f t="shared" si="210"/>
        <v>1</v>
      </c>
      <c r="N911" s="13"/>
    </row>
    <row r="912" spans="1:14" ht="31.5">
      <c r="A912" s="10"/>
      <c r="B912" s="300"/>
      <c r="C912" s="294">
        <v>205</v>
      </c>
      <c r="D912" s="295" t="s">
        <v>604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605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606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810" t="s">
        <v>195</v>
      </c>
      <c r="D915" s="1811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2031</v>
      </c>
      <c r="J915" s="276">
        <f t="shared" si="212"/>
        <v>0</v>
      </c>
      <c r="K915" s="277">
        <f t="shared" si="212"/>
        <v>0</v>
      </c>
      <c r="L915" s="274">
        <f t="shared" si="212"/>
        <v>2031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196</v>
      </c>
      <c r="E916" s="282">
        <f aca="true" t="shared" si="213" ref="E916:E923">F916+G916+H916</f>
        <v>0</v>
      </c>
      <c r="F916" s="152"/>
      <c r="G916" s="153"/>
      <c r="H916" s="1419"/>
      <c r="I916" s="152">
        <v>1189</v>
      </c>
      <c r="J916" s="153"/>
      <c r="K916" s="1419"/>
      <c r="L916" s="282">
        <f aca="true" t="shared" si="214" ref="L916:L923">I916+J916+K916</f>
        <v>1189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918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879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197</v>
      </c>
      <c r="E919" s="296">
        <f t="shared" si="213"/>
        <v>0</v>
      </c>
      <c r="F919" s="158"/>
      <c r="G919" s="159"/>
      <c r="H919" s="1421"/>
      <c r="I919" s="158">
        <v>537</v>
      </c>
      <c r="J919" s="159"/>
      <c r="K919" s="1421"/>
      <c r="L919" s="296">
        <f t="shared" si="214"/>
        <v>537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198</v>
      </c>
      <c r="E920" s="296">
        <f t="shared" si="213"/>
        <v>0</v>
      </c>
      <c r="F920" s="158"/>
      <c r="G920" s="159"/>
      <c r="H920" s="1421"/>
      <c r="I920" s="158">
        <v>305</v>
      </c>
      <c r="J920" s="159"/>
      <c r="K920" s="1421"/>
      <c r="L920" s="296">
        <f t="shared" si="214"/>
        <v>305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881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199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821" t="s">
        <v>200</v>
      </c>
      <c r="D923" s="1822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808" t="s">
        <v>201</v>
      </c>
      <c r="D924" s="1809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3235</v>
      </c>
      <c r="J924" s="276">
        <f t="shared" si="215"/>
        <v>0</v>
      </c>
      <c r="K924" s="277">
        <f t="shared" si="215"/>
        <v>0</v>
      </c>
      <c r="L924" s="311">
        <f t="shared" si="215"/>
        <v>3235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202</v>
      </c>
      <c r="E925" s="282">
        <f aca="true" t="shared" si="216" ref="E925:E941">F925+G925+H925</f>
        <v>0</v>
      </c>
      <c r="F925" s="152"/>
      <c r="G925" s="153"/>
      <c r="H925" s="1419"/>
      <c r="I925" s="152">
        <v>1980</v>
      </c>
      <c r="J925" s="153"/>
      <c r="K925" s="1419"/>
      <c r="L925" s="282">
        <f aca="true" t="shared" si="217" ref="L925:L941">I925+J925+K925</f>
        <v>1980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203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204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205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206</v>
      </c>
      <c r="E929" s="296">
        <f t="shared" si="216"/>
        <v>0</v>
      </c>
      <c r="F929" s="158"/>
      <c r="G929" s="159"/>
      <c r="H929" s="1421"/>
      <c r="I929" s="158">
        <v>959</v>
      </c>
      <c r="J929" s="159"/>
      <c r="K929" s="1421"/>
      <c r="L929" s="296">
        <f t="shared" si="217"/>
        <v>959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207</v>
      </c>
      <c r="E930" s="315">
        <f t="shared" si="216"/>
        <v>0</v>
      </c>
      <c r="F930" s="164"/>
      <c r="G930" s="165"/>
      <c r="H930" s="1420"/>
      <c r="I930" s="164">
        <v>119</v>
      </c>
      <c r="J930" s="165"/>
      <c r="K930" s="1420"/>
      <c r="L930" s="315">
        <f t="shared" si="217"/>
        <v>119</v>
      </c>
      <c r="M930" s="12">
        <f t="shared" si="210"/>
        <v>1</v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208</v>
      </c>
      <c r="E931" s="321">
        <f t="shared" si="216"/>
        <v>0</v>
      </c>
      <c r="F931" s="455"/>
      <c r="G931" s="456"/>
      <c r="H931" s="1429"/>
      <c r="I931" s="455">
        <v>177</v>
      </c>
      <c r="J931" s="456"/>
      <c r="K931" s="1429"/>
      <c r="L931" s="321">
        <f t="shared" si="217"/>
        <v>177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209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210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211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882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212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808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213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919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308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214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819" t="s">
        <v>275</v>
      </c>
      <c r="D942" s="1820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920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921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922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819" t="s">
        <v>729</v>
      </c>
      <c r="D946" s="1820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215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216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217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218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219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819" t="s">
        <v>220</v>
      </c>
      <c r="D952" s="1820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309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221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819" t="s">
        <v>222</v>
      </c>
      <c r="D955" s="1820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825" t="s">
        <v>223</v>
      </c>
      <c r="D956" s="1826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825" t="s">
        <v>224</v>
      </c>
      <c r="D957" s="1826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825" t="s">
        <v>1675</v>
      </c>
      <c r="D958" s="1826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819" t="s">
        <v>225</v>
      </c>
      <c r="D959" s="1820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2009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226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227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228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229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2010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230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231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232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233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722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234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235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236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1672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819" t="s">
        <v>237</v>
      </c>
      <c r="D975" s="1820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819" t="s">
        <v>238</v>
      </c>
      <c r="D976" s="1820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819" t="s">
        <v>239</v>
      </c>
      <c r="D977" s="1820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819" t="s">
        <v>240</v>
      </c>
      <c r="D978" s="1820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241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242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243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244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245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246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819" t="s">
        <v>1676</v>
      </c>
      <c r="D985" s="1820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247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248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249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819" t="s">
        <v>1673</v>
      </c>
      <c r="D989" s="1820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819" t="s">
        <v>1674</v>
      </c>
      <c r="D990" s="1820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825" t="s">
        <v>250</v>
      </c>
      <c r="D991" s="1826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819" t="s">
        <v>276</v>
      </c>
      <c r="D992" s="1820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277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278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823" t="s">
        <v>251</v>
      </c>
      <c r="D995" s="1824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823" t="s">
        <v>252</v>
      </c>
      <c r="D996" s="1824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253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254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627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628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629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630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631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823" t="s">
        <v>632</v>
      </c>
      <c r="D1004" s="1824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310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633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823" t="s">
        <v>692</v>
      </c>
      <c r="D1007" s="1824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819" t="s">
        <v>693</v>
      </c>
      <c r="D1008" s="1820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694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695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696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697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827" t="s">
        <v>923</v>
      </c>
      <c r="D1013" s="1828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698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699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700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829" t="s">
        <v>701</v>
      </c>
      <c r="D1017" s="1830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829" t="s">
        <v>701</v>
      </c>
      <c r="D1018" s="1830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748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17258</v>
      </c>
      <c r="J1022" s="398">
        <f t="shared" si="243"/>
        <v>0</v>
      </c>
      <c r="K1022" s="399">
        <f t="shared" si="243"/>
        <v>0</v>
      </c>
      <c r="L1022" s="396">
        <f t="shared" si="243"/>
        <v>17258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.7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.75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4" ht="18.75">
      <c r="A1026" s="22">
        <v>775</v>
      </c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77"/>
      <c r="M1026" s="74">
        <f>(IF(E1021&lt;&gt;0,$G$2,IF(L1021&lt;&gt;0,$G$2,"")))</f>
      </c>
      <c r="N1026" s="65"/>
    </row>
    <row r="1027" ht="15.75">
      <c r="A1027" s="23">
        <v>780</v>
      </c>
    </row>
    <row r="1028" ht="15.75">
      <c r="A1028" s="23">
        <v>785</v>
      </c>
    </row>
    <row r="1029" ht="15.75">
      <c r="A1029" s="23">
        <v>790</v>
      </c>
    </row>
    <row r="1030" ht="15.75">
      <c r="A1030" s="23">
        <v>795</v>
      </c>
    </row>
    <row r="1031" ht="15.75">
      <c r="A1031" s="22">
        <v>805</v>
      </c>
    </row>
    <row r="1032" ht="15.75">
      <c r="A1032" s="23">
        <v>810</v>
      </c>
    </row>
    <row r="1033" ht="15.75">
      <c r="A1033" s="23">
        <v>815</v>
      </c>
    </row>
    <row r="1034" ht="15.75">
      <c r="A1034" s="28">
        <v>525</v>
      </c>
    </row>
    <row r="1035" ht="15.75">
      <c r="A1035" s="22">
        <v>820</v>
      </c>
    </row>
    <row r="1036" ht="15.75">
      <c r="A1036" s="23">
        <v>821</v>
      </c>
    </row>
    <row r="1037" ht="15.75">
      <c r="A1037" s="23">
        <v>822</v>
      </c>
    </row>
    <row r="1038" ht="15.75">
      <c r="A1038" s="23">
        <v>823</v>
      </c>
    </row>
    <row r="1039" ht="15.75">
      <c r="A1039" s="23">
        <v>825</v>
      </c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3"/>
    </row>
    <row r="1050" ht="15.75">
      <c r="A1050" s="23"/>
    </row>
    <row r="1051" ht="15.75">
      <c r="A1051" s="23"/>
    </row>
    <row r="1052" ht="15.75">
      <c r="A1052" s="23"/>
    </row>
    <row r="1053" ht="15.75">
      <c r="A1053" s="23"/>
    </row>
    <row r="1054" ht="15.75">
      <c r="A1054" s="25"/>
    </row>
    <row r="1055" ht="15.75">
      <c r="A1055" s="25">
        <v>905</v>
      </c>
    </row>
    <row r="1056" ht="15.75">
      <c r="A1056" s="25">
        <v>906</v>
      </c>
    </row>
    <row r="1057" ht="15.75">
      <c r="A1057" s="25"/>
    </row>
  </sheetData>
  <sheetProtection password="81B0" sheet="1" objects="1" scenarios="1"/>
  <mergeCells count="212">
    <mergeCell ref="C1013:D1013"/>
    <mergeCell ref="C1017:D1017"/>
    <mergeCell ref="C1018:D1018"/>
    <mergeCell ref="C992:D992"/>
    <mergeCell ref="C995:D995"/>
    <mergeCell ref="C996:D996"/>
    <mergeCell ref="C1004:D1004"/>
    <mergeCell ref="C1007:D1007"/>
    <mergeCell ref="C1008:D1008"/>
    <mergeCell ref="C977:D977"/>
    <mergeCell ref="C978:D978"/>
    <mergeCell ref="C985:D985"/>
    <mergeCell ref="C989:D989"/>
    <mergeCell ref="C990:D990"/>
    <mergeCell ref="C991:D991"/>
    <mergeCell ref="C956:D956"/>
    <mergeCell ref="C957:D957"/>
    <mergeCell ref="C958:D958"/>
    <mergeCell ref="C959:D959"/>
    <mergeCell ref="C975:D975"/>
    <mergeCell ref="C976:D976"/>
    <mergeCell ref="C923:D923"/>
    <mergeCell ref="C924:D924"/>
    <mergeCell ref="C942:D942"/>
    <mergeCell ref="C946:D946"/>
    <mergeCell ref="C952:D952"/>
    <mergeCell ref="C955:D955"/>
    <mergeCell ref="B895:D895"/>
    <mergeCell ref="E899:H899"/>
    <mergeCell ref="I899:L899"/>
    <mergeCell ref="C906:D906"/>
    <mergeCell ref="C909:D909"/>
    <mergeCell ref="C915:D915"/>
    <mergeCell ref="C870:D870"/>
    <mergeCell ref="C875:D875"/>
    <mergeCell ref="C879:D879"/>
    <mergeCell ref="C880:D880"/>
    <mergeCell ref="B890:D890"/>
    <mergeCell ref="B892:D892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39" dxfId="162" operator="notEqual" stopIfTrue="1">
      <formula>0</formula>
    </cfRule>
  </conditionalFormatting>
  <conditionalFormatting sqref="D600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80">
    <cfRule type="cellIs" priority="116" dxfId="178" operator="equal" stopIfTrue="1">
      <formula>0</formula>
    </cfRule>
  </conditionalFormatting>
  <conditionalFormatting sqref="E182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2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55">
    <cfRule type="cellIs" priority="105" dxfId="178" operator="equal" stopIfTrue="1">
      <formula>0</formula>
    </cfRule>
  </conditionalFormatting>
  <conditionalFormatting sqref="E357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7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40">
    <cfRule type="cellIs" priority="94" dxfId="178" operator="equal" stopIfTrue="1">
      <formula>0</formula>
    </cfRule>
  </conditionalFormatting>
  <conditionalFormatting sqref="E442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42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9">
    <cfRule type="cellIs" priority="83" dxfId="179" operator="notEqual" stopIfTrue="1">
      <formula>0</formula>
    </cfRule>
  </conditionalFormatting>
  <conditionalFormatting sqref="F449">
    <cfRule type="cellIs" priority="82" dxfId="179" operator="notEqual" stopIfTrue="1">
      <formula>0</formula>
    </cfRule>
  </conditionalFormatting>
  <conditionalFormatting sqref="G449">
    <cfRule type="cellIs" priority="81" dxfId="179" operator="notEqual" stopIfTrue="1">
      <formula>0</formula>
    </cfRule>
  </conditionalFormatting>
  <conditionalFormatting sqref="H449">
    <cfRule type="cellIs" priority="80" dxfId="179" operator="notEqual" stopIfTrue="1">
      <formula>0</formula>
    </cfRule>
  </conditionalFormatting>
  <conditionalFormatting sqref="I449">
    <cfRule type="cellIs" priority="79" dxfId="179" operator="notEqual" stopIfTrue="1">
      <formula>0</formula>
    </cfRule>
  </conditionalFormatting>
  <conditionalFormatting sqref="J449">
    <cfRule type="cellIs" priority="78" dxfId="179" operator="notEqual" stopIfTrue="1">
      <formula>0</formula>
    </cfRule>
  </conditionalFormatting>
  <conditionalFormatting sqref="K449">
    <cfRule type="cellIs" priority="77" dxfId="179" operator="notEqual" stopIfTrue="1">
      <formula>0</formula>
    </cfRule>
  </conditionalFormatting>
  <conditionalFormatting sqref="L449">
    <cfRule type="cellIs" priority="76" dxfId="179" operator="notEqual" stopIfTrue="1">
      <formula>0</formula>
    </cfRule>
  </conditionalFormatting>
  <conditionalFormatting sqref="E600">
    <cfRule type="cellIs" priority="75" dxfId="179" operator="notEqual" stopIfTrue="1">
      <formula>0</formula>
    </cfRule>
  </conditionalFormatting>
  <conditionalFormatting sqref="F600:G600">
    <cfRule type="cellIs" priority="74" dxfId="179" operator="notEqual" stopIfTrue="1">
      <formula>0</formula>
    </cfRule>
  </conditionalFormatting>
  <conditionalFormatting sqref="H600">
    <cfRule type="cellIs" priority="73" dxfId="179" operator="notEqual" stopIfTrue="1">
      <formula>0</formula>
    </cfRule>
  </conditionalFormatting>
  <conditionalFormatting sqref="I600">
    <cfRule type="cellIs" priority="72" dxfId="179" operator="notEqual" stopIfTrue="1">
      <formula>0</formula>
    </cfRule>
  </conditionalFormatting>
  <conditionalFormatting sqref="J600:K600">
    <cfRule type="cellIs" priority="71" dxfId="179" operator="notEqual" stopIfTrue="1">
      <formula>0</formula>
    </cfRule>
  </conditionalFormatting>
  <conditionalFormatting sqref="L600">
    <cfRule type="cellIs" priority="70" dxfId="179" operator="notEqual" stopIfTrue="1">
      <formula>0</formula>
    </cfRule>
  </conditionalFormatting>
  <conditionalFormatting sqref="F456">
    <cfRule type="cellIs" priority="68" dxfId="178" operator="equal" stopIfTrue="1">
      <formula>0</formula>
    </cfRule>
  </conditionalFormatting>
  <conditionalFormatting sqref="E458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8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71">
    <cfRule type="cellIs" priority="50" dxfId="48" operator="greaterThan" stopIfTrue="1">
      <formula>$G$25</formula>
    </cfRule>
  </conditionalFormatting>
  <conditionalFormatting sqref="J171">
    <cfRule type="cellIs" priority="49" dxfId="48" operator="greaterThan" stopIfTrue="1">
      <formula>$J$25</formula>
    </cfRule>
  </conditionalFormatting>
  <conditionalFormatting sqref="F619">
    <cfRule type="cellIs" priority="48" dxfId="178" operator="equal" stopIfTrue="1">
      <formula>0</formula>
    </cfRule>
  </conditionalFormatting>
  <conditionalFormatting sqref="E621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21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8">
    <cfRule type="cellIs" priority="37" dxfId="0" operator="notEqual" stopIfTrue="1">
      <formula>"ИЗБЕРЕТЕ ДЕЙНОСТ"</formula>
    </cfRule>
  </conditionalFormatting>
  <conditionalFormatting sqref="D746">
    <cfRule type="cellIs" priority="36" dxfId="181" operator="equal" stopIfTrue="1">
      <formula>0</formula>
    </cfRule>
  </conditionalFormatting>
  <conditionalFormatting sqref="C628">
    <cfRule type="cellIs" priority="35" dxfId="0" operator="notEqual" stopIfTrue="1">
      <formula>0</formula>
    </cfRule>
  </conditionalFormatting>
  <conditionalFormatting sqref="D626">
    <cfRule type="cellIs" priority="34" dxfId="0" operator="notEqual" stopIfTrue="1">
      <formula>"ИЗБЕРЕТЕ ДЕЙНОСТ"</formula>
    </cfRule>
  </conditionalFormatting>
  <conditionalFormatting sqref="C626">
    <cfRule type="cellIs" priority="33" dxfId="0" operator="notEqual" stopIfTrue="1">
      <formula>0</formula>
    </cfRule>
  </conditionalFormatting>
  <conditionalFormatting sqref="F757">
    <cfRule type="cellIs" priority="32" dxfId="178" operator="equal" stopIfTrue="1">
      <formula>0</formula>
    </cfRule>
  </conditionalFormatting>
  <conditionalFormatting sqref="E759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9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6">
    <cfRule type="cellIs" priority="21" dxfId="0" operator="notEqual" stopIfTrue="1">
      <formula>"ИЗБЕРЕТЕ ДЕЙНОСТ"</formula>
    </cfRule>
  </conditionalFormatting>
  <conditionalFormatting sqref="D884">
    <cfRule type="cellIs" priority="20" dxfId="181" operator="equal" stopIfTrue="1">
      <formula>0</formula>
    </cfRule>
  </conditionalFormatting>
  <conditionalFormatting sqref="C766">
    <cfRule type="cellIs" priority="19" dxfId="0" operator="notEqual" stopIfTrue="1">
      <formula>0</formula>
    </cfRule>
  </conditionalFormatting>
  <conditionalFormatting sqref="D764">
    <cfRule type="cellIs" priority="18" dxfId="0" operator="notEqual" stopIfTrue="1">
      <formula>"ИЗБЕРЕТЕ ДЕЙНОСТ"</formula>
    </cfRule>
  </conditionalFormatting>
  <conditionalFormatting sqref="C764">
    <cfRule type="cellIs" priority="17" dxfId="0" operator="notEqual" stopIfTrue="1">
      <formula>0</formula>
    </cfRule>
  </conditionalFormatting>
  <conditionalFormatting sqref="F895">
    <cfRule type="cellIs" priority="16" dxfId="178" operator="equal" stopIfTrue="1">
      <formula>0</formula>
    </cfRule>
  </conditionalFormatting>
  <conditionalFormatting sqref="E897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7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904">
    <cfRule type="cellIs" priority="5" dxfId="0" operator="notEqual" stopIfTrue="1">
      <formula>"ИЗБЕРЕТЕ ДЕЙНОСТ"</formula>
    </cfRule>
  </conditionalFormatting>
  <conditionalFormatting sqref="D1022">
    <cfRule type="cellIs" priority="4" dxfId="181" operator="equal" stopIfTrue="1">
      <formula>0</formula>
    </cfRule>
  </conditionalFormatting>
  <conditionalFormatting sqref="C904">
    <cfRule type="cellIs" priority="3" dxfId="0" operator="notEqual" stopIfTrue="1">
      <formula>0</formula>
    </cfRule>
  </conditionalFormatting>
  <conditionalFormatting sqref="D902">
    <cfRule type="cellIs" priority="2" dxfId="0" operator="notEqual" stopIfTrue="1">
      <formula>"ИЗБЕРЕТЕ ДЕЙНОСТ"</formula>
    </cfRule>
  </conditionalFormatting>
  <conditionalFormatting sqref="C90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">
      <formula1>OP_LIST</formula1>
    </dataValidation>
    <dataValidation type="list" allowBlank="1" showInputMessage="1" showErrorMessage="1" promptTitle="ВЪВЕДЕТЕ ДЕЙНОСТ" sqref="D628 D766 D90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2045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2068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2072</v>
      </c>
      <c r="I2" s="61"/>
    </row>
    <row r="3" spans="1:9" ht="12.75">
      <c r="A3" s="61" t="s">
        <v>716</v>
      </c>
      <c r="B3" s="61" t="s">
        <v>2070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44">
        <f>$B$7</f>
        <v>0</v>
      </c>
      <c r="J14" s="1845"/>
      <c r="K14" s="184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4">
        <f>$B$9</f>
        <v>0</v>
      </c>
      <c r="J16" s="1815"/>
      <c r="K16" s="181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7">
        <f>$B$12</f>
        <v>0</v>
      </c>
      <c r="J19" s="1878"/>
      <c r="K19" s="1879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783" t="s">
        <v>2029</v>
      </c>
      <c r="M23" s="1784"/>
      <c r="N23" s="1784"/>
      <c r="O23" s="1785"/>
      <c r="P23" s="1792" t="s">
        <v>2030</v>
      </c>
      <c r="Q23" s="1793"/>
      <c r="R23" s="1793"/>
      <c r="S23" s="179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751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8" t="s">
        <v>754</v>
      </c>
      <c r="K33" s="180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1" t="s">
        <v>200</v>
      </c>
      <c r="K47" s="1822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8" t="s">
        <v>201</v>
      </c>
      <c r="K48" s="180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9" t="s">
        <v>275</v>
      </c>
      <c r="K66" s="182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9" t="s">
        <v>729</v>
      </c>
      <c r="K70" s="182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9" t="s">
        <v>220</v>
      </c>
      <c r="K76" s="182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9" t="s">
        <v>222</v>
      </c>
      <c r="K79" s="1820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5" t="s">
        <v>223</v>
      </c>
      <c r="K80" s="1826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5" t="s">
        <v>224</v>
      </c>
      <c r="K81" s="1826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25" t="s">
        <v>1675</v>
      </c>
      <c r="K82" s="1826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9" t="s">
        <v>225</v>
      </c>
      <c r="K83" s="182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9" t="s">
        <v>237</v>
      </c>
      <c r="K99" s="1820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9" t="s">
        <v>238</v>
      </c>
      <c r="K100" s="1820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9" t="s">
        <v>239</v>
      </c>
      <c r="K101" s="1820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9" t="s">
        <v>240</v>
      </c>
      <c r="K102" s="182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9" t="s">
        <v>1676</v>
      </c>
      <c r="K109" s="182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9" t="s">
        <v>1673</v>
      </c>
      <c r="K113" s="1820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9" t="s">
        <v>1674</v>
      </c>
      <c r="K114" s="1820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5" t="s">
        <v>250</v>
      </c>
      <c r="K115" s="1826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9" t="s">
        <v>276</v>
      </c>
      <c r="K116" s="182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3" t="s">
        <v>251</v>
      </c>
      <c r="K119" s="182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3" t="s">
        <v>252</v>
      </c>
      <c r="K120" s="182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3" t="s">
        <v>632</v>
      </c>
      <c r="K128" s="182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3" t="s">
        <v>692</v>
      </c>
      <c r="K131" s="182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9" t="s">
        <v>693</v>
      </c>
      <c r="K132" s="182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7" t="s">
        <v>923</v>
      </c>
      <c r="K137" s="182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29" t="s">
        <v>701</v>
      </c>
      <c r="K141" s="183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9" t="s">
        <v>701</v>
      </c>
      <c r="K142" s="183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78" operator="equal" stopIfTrue="1">
      <formula>0</formula>
    </cfRule>
  </conditionalFormatting>
  <conditionalFormatting sqref="L2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M2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8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2018-04-05T07:19:19Z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