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<sst xmlns="http://schemas.openxmlformats.org/spreadsheetml/2006/main" count="2852" uniqueCount="2073">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</sst>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5806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5" t="s">
        <v>998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43524</v>
      </c>
      <c r="M6" s="1019"/>
      <c r="N6" s="1044" t="s">
        <v>1000</v>
      </c>
      <c r="O6" s="1008"/>
      <c r="P6" s="1045">
        <f>OTCHET!F9</f>
        <v>43524</v>
      </c>
      <c r="Q6" s="1044" t="s">
        <v>1000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7" t="s">
        <v>977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43524</v>
      </c>
      <c r="H9" s="1019"/>
      <c r="I9" s="1069">
        <f>+L4</f>
        <v>2019</v>
      </c>
      <c r="J9" s="1070">
        <f>+L6</f>
        <v>43524</v>
      </c>
      <c r="K9" s="1071"/>
      <c r="L9" s="1072">
        <f>+L6</f>
        <v>43524</v>
      </c>
      <c r="M9" s="1071"/>
      <c r="N9" s="1073">
        <f>+L6</f>
        <v>43524</v>
      </c>
      <c r="O9" s="1074"/>
      <c r="P9" s="1075">
        <f>+L4</f>
        <v>2019</v>
      </c>
      <c r="Q9" s="1073">
        <f>+L6</f>
        <v>43524</v>
      </c>
      <c r="R9" s="1046"/>
      <c r="S9" s="1690" t="s">
        <v>978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1015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2037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2036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2038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1030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1033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1037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1039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1046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1048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1054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1057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1060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1062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1064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1066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437</v>
      </c>
      <c r="K51" s="1095"/>
      <c r="L51" s="1102">
        <f>+IF($P$2=33,$Q51,0)</f>
        <v>0</v>
      </c>
      <c r="M51" s="1095"/>
      <c r="N51" s="1132">
        <f>+ROUND(+G51+J51+L51,0)</f>
        <v>437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437</v>
      </c>
      <c r="R51" s="1046"/>
      <c r="S51" s="1693" t="s">
        <v>1070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1072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1074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1518</v>
      </c>
      <c r="K54" s="1095"/>
      <c r="L54" s="1120">
        <f>+IF($P$2=33,$Q54,0)</f>
        <v>0</v>
      </c>
      <c r="M54" s="1095"/>
      <c r="N54" s="1121">
        <f>+ROUND(+G54+J54+L54,0)</f>
        <v>1518</v>
      </c>
      <c r="O54" s="1097"/>
      <c r="P54" s="1119">
        <f>+ROUND(OTCHET!E187+OTCHET!E190,0)</f>
        <v>0</v>
      </c>
      <c r="Q54" s="1120">
        <f>+ROUND(OTCHET!L187+OTCHET!L190,0)</f>
        <v>1518</v>
      </c>
      <c r="R54" s="1046"/>
      <c r="S54" s="1696" t="s">
        <v>1076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474</v>
      </c>
      <c r="K55" s="1095"/>
      <c r="L55" s="1120">
        <f>+IF($P$2=33,$Q55,0)</f>
        <v>0</v>
      </c>
      <c r="M55" s="1095"/>
      <c r="N55" s="1121">
        <f>+ROUND(+G55+J55+L55,0)</f>
        <v>474</v>
      </c>
      <c r="O55" s="1097"/>
      <c r="P55" s="1119">
        <f>+ROUND(OTCHET!E196+OTCHET!E204,0)</f>
        <v>0</v>
      </c>
      <c r="Q55" s="1120">
        <f>+ROUND(OTCHET!L196+OTCHET!L204,0)</f>
        <v>474</v>
      </c>
      <c r="R55" s="1046"/>
      <c r="S55" s="1702" t="s">
        <v>1078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2429</v>
      </c>
      <c r="K56" s="1095"/>
      <c r="L56" s="1208">
        <f>+ROUND(+SUM(L51:L55),0)</f>
        <v>0</v>
      </c>
      <c r="M56" s="1095"/>
      <c r="N56" s="1209">
        <f>+ROUND(+SUM(N51:N55),0)</f>
        <v>2429</v>
      </c>
      <c r="O56" s="1097"/>
      <c r="P56" s="1207">
        <f>+ROUND(+SUM(P51:P55),0)</f>
        <v>0</v>
      </c>
      <c r="Q56" s="1208">
        <f>+ROUND(+SUM(Q51:Q55),0)</f>
        <v>2429</v>
      </c>
      <c r="R56" s="1046"/>
      <c r="S56" s="1705" t="s">
        <v>1080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1083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1085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1087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1089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1093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1096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1098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1100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1103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1105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1107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1110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1112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1114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2429</v>
      </c>
      <c r="K77" s="1095"/>
      <c r="L77" s="1233">
        <f>+ROUND(L56+L63+L67+L71+L75,0)</f>
        <v>0</v>
      </c>
      <c r="M77" s="1095"/>
      <c r="N77" s="1234">
        <f>+ROUND(N56+N63+N67+N71+N75,0)</f>
        <v>2429</v>
      </c>
      <c r="O77" s="1097"/>
      <c r="P77" s="1231">
        <f>+ROUND(P56+P63+P67+P71+P75,0)</f>
        <v>0</v>
      </c>
      <c r="Q77" s="1232">
        <f>+ROUND(Q56+Q63+Q67+Q71+Q75,0)</f>
        <v>2429</v>
      </c>
      <c r="R77" s="1046"/>
      <c r="S77" s="1720" t="s">
        <v>1116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1119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2429</v>
      </c>
      <c r="K80" s="1095"/>
      <c r="L80" s="1120">
        <f>+IF($P$2=33,$Q80,0)</f>
        <v>0</v>
      </c>
      <c r="M80" s="1095"/>
      <c r="N80" s="1121">
        <f>+ROUND(+G80+J80+L80,0)</f>
        <v>2429</v>
      </c>
      <c r="O80" s="1097"/>
      <c r="P80" s="1119">
        <f>+ROUND(OTCHET!E429,0)</f>
        <v>0</v>
      </c>
      <c r="Q80" s="1120">
        <f>+ROUND(OTCHET!L429,0)</f>
        <v>2429</v>
      </c>
      <c r="R80" s="1046"/>
      <c r="S80" s="1696" t="s">
        <v>1121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2429</v>
      </c>
      <c r="K81" s="1095"/>
      <c r="L81" s="1242">
        <f>+ROUND(L79+L80,0)</f>
        <v>0</v>
      </c>
      <c r="M81" s="1095"/>
      <c r="N81" s="1243">
        <f>+ROUND(N79+N80,0)</f>
        <v>2429</v>
      </c>
      <c r="O81" s="1097"/>
      <c r="P81" s="1241">
        <f>+ROUND(P79+P80,0)</f>
        <v>0</v>
      </c>
      <c r="Q81" s="1242">
        <f>+ROUND(Q79+Q80,0)</f>
        <v>2429</v>
      </c>
      <c r="R81" s="1046"/>
      <c r="S81" s="1723" t="s">
        <v>1123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1129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1131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1133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1136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1138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1140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1142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1144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1147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1149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1151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1153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1157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1159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1161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1164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1166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1168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1171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1173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1175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1178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1180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1182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1184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1187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1191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1193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1195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1198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1200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1202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1204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2"/>
      <c r="G134" s="1742"/>
      <c r="H134" s="1019"/>
      <c r="I134" s="1304" t="s">
        <v>1207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43524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2429</v>
      </c>
      <c r="G38" s="848">
        <f>G39+G43+G44+G46+SUM(G48:G52)+G55</f>
        <v>2429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1992</v>
      </c>
      <c r="G39" s="811">
        <f>SUM(G40:G42)</f>
        <v>1992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1328</v>
      </c>
      <c r="G40" s="874">
        <f>OTCHET!I187</f>
        <v>1328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0</v>
      </c>
      <c r="F41" s="1638">
        <f t="shared" si="1"/>
        <v>190</v>
      </c>
      <c r="G41" s="1639">
        <f>OTCHET!I190</f>
        <v>190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474</v>
      </c>
      <c r="G42" s="1639">
        <f>+OTCHET!I196+OTCHET!I204</f>
        <v>474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0</v>
      </c>
      <c r="F43" s="815">
        <f t="shared" si="1"/>
        <v>437</v>
      </c>
      <c r="G43" s="816">
        <f>+OTCHET!I205+OTCHET!I223+OTCHET!I271</f>
        <v>437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2429</v>
      </c>
      <c r="G56" s="893">
        <f>+G57+G58+G62</f>
        <v>2429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2429</v>
      </c>
      <c r="G58" s="902">
        <f>+OTCHET!I383+OTCHET!I391+OTCHET!I396+OTCHET!I399+OTCHET!I402+OTCHET!I405+OTCHET!I406+OTCHET!I409+OTCHET!I422+OTCHET!I423+OTCHET!I424+OTCHET!I425+OTCHET!I426</f>
        <v>2429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2429</v>
      </c>
      <c r="G59" s="906">
        <f>+OTCHET!I422+OTCHET!I423+OTCHET!I424+OTCHET!I425+OTCHET!I426</f>
        <v>2429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731">
      <selection activeCell="I425" sqref="I4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43466</v>
      </c>
      <c r="F9" s="116">
        <v>43524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4" t="s">
        <v>971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Крушари</v>
      </c>
      <c r="C12" s="1778"/>
      <c r="D12" s="1779"/>
      <c r="E12" s="118" t="s">
        <v>965</v>
      </c>
      <c r="F12" s="1586" t="s">
        <v>1437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5" t="s">
        <v>2052</v>
      </c>
      <c r="F19" s="1756"/>
      <c r="G19" s="1756"/>
      <c r="H19" s="1757"/>
      <c r="I19" s="1761" t="s">
        <v>2053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43466</v>
      </c>
      <c r="F176" s="226">
        <f>$F$9</f>
        <v>43524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Крушари</v>
      </c>
      <c r="C179" s="1778"/>
      <c r="D179" s="1779"/>
      <c r="E179" s="231" t="s">
        <v>892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5" t="s">
        <v>2054</v>
      </c>
      <c r="F183" s="1756"/>
      <c r="G183" s="1756"/>
      <c r="H183" s="1757"/>
      <c r="I183" s="1764" t="s">
        <v>2055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746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1328</v>
      </c>
      <c r="J187" s="275">
        <f t="shared" si="41"/>
        <v>0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1328</v>
      </c>
      <c r="J189" s="289">
        <f t="shared" si="43"/>
        <v>0</v>
      </c>
      <c r="K189" s="290">
        <f t="shared" si="43"/>
        <v>0</v>
      </c>
      <c r="L189" s="287">
        <f t="shared" si="43"/>
        <v>1328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80" t="s">
        <v>749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190</v>
      </c>
      <c r="J190" s="275">
        <f t="shared" si="44"/>
        <v>0</v>
      </c>
      <c r="K190" s="276">
        <f t="shared" si="44"/>
        <v>0</v>
      </c>
      <c r="L190" s="273">
        <f t="shared" si="44"/>
        <v>190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190</v>
      </c>
      <c r="J191" s="283">
        <f t="shared" si="45"/>
        <v>0</v>
      </c>
      <c r="K191" s="284">
        <f t="shared" si="45"/>
        <v>0</v>
      </c>
      <c r="L191" s="281">
        <f t="shared" si="45"/>
        <v>190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474</v>
      </c>
      <c r="J196" s="275">
        <f t="shared" si="46"/>
        <v>0</v>
      </c>
      <c r="K196" s="276">
        <f t="shared" si="46"/>
        <v>0</v>
      </c>
      <c r="L196" s="273">
        <f t="shared" si="46"/>
        <v>474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293</v>
      </c>
      <c r="J197" s="283">
        <f t="shared" si="47"/>
        <v>0</v>
      </c>
      <c r="K197" s="284">
        <f t="shared" si="47"/>
        <v>0</v>
      </c>
      <c r="L197" s="281">
        <f t="shared" si="47"/>
        <v>293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115</v>
      </c>
      <c r="J200" s="297">
        <f t="shared" si="47"/>
        <v>0</v>
      </c>
      <c r="K200" s="298">
        <f t="shared" si="47"/>
        <v>0</v>
      </c>
      <c r="L200" s="295">
        <f t="shared" si="47"/>
        <v>115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66</v>
      </c>
      <c r="J201" s="297">
        <f t="shared" si="47"/>
        <v>0</v>
      </c>
      <c r="K201" s="298">
        <f t="shared" si="47"/>
        <v>0</v>
      </c>
      <c r="L201" s="295">
        <f t="shared" si="47"/>
        <v>66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437</v>
      </c>
      <c r="J205" s="275">
        <f t="shared" si="48"/>
        <v>0</v>
      </c>
      <c r="K205" s="276">
        <f t="shared" si="48"/>
        <v>0</v>
      </c>
      <c r="L205" s="310">
        <f t="shared" si="48"/>
        <v>437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437</v>
      </c>
      <c r="J210" s="297">
        <f t="shared" si="49"/>
        <v>0</v>
      </c>
      <c r="K210" s="298">
        <f t="shared" si="49"/>
        <v>0</v>
      </c>
      <c r="L210" s="295">
        <f t="shared" si="49"/>
        <v>437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724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1659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1664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1661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1662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625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687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688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917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696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2429</v>
      </c>
      <c r="J301" s="397">
        <f t="shared" si="77"/>
        <v>0</v>
      </c>
      <c r="K301" s="398">
        <f t="shared" si="77"/>
        <v>0</v>
      </c>
      <c r="L301" s="395">
        <f t="shared" si="77"/>
        <v>2429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43466</v>
      </c>
      <c r="F350" s="407">
        <f>$F$9</f>
        <v>43524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Крушари</v>
      </c>
      <c r="C353" s="1778"/>
      <c r="D353" s="1779"/>
      <c r="E353" s="410" t="s">
        <v>892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7" t="s">
        <v>2056</v>
      </c>
      <c r="F357" s="1768"/>
      <c r="G357" s="1768"/>
      <c r="H357" s="1769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924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682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683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701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769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706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>
        <v>2429</v>
      </c>
      <c r="J424" s="1671"/>
      <c r="K424" s="1475">
        <v>0</v>
      </c>
      <c r="L424" s="1378">
        <f>I424+J424+K424</f>
        <v>2429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685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928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2429</v>
      </c>
      <c r="J429" s="514">
        <f t="shared" si="97"/>
        <v>0</v>
      </c>
      <c r="K429" s="515">
        <f t="shared" si="97"/>
        <v>0</v>
      </c>
      <c r="L429" s="512">
        <f t="shared" si="97"/>
        <v>2429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43466</v>
      </c>
      <c r="F435" s="407">
        <f>$F$9</f>
        <v>43524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Крушари</v>
      </c>
      <c r="C438" s="1778"/>
      <c r="D438" s="1779"/>
      <c r="E438" s="410" t="s">
        <v>892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2058</v>
      </c>
      <c r="F442" s="1756"/>
      <c r="G442" s="1756"/>
      <c r="H442" s="1757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43466</v>
      </c>
      <c r="F451" s="407">
        <f>$F$9</f>
        <v>43524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Крушари</v>
      </c>
      <c r="C454" s="1778"/>
      <c r="D454" s="1779"/>
      <c r="E454" s="410" t="s">
        <v>892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8" t="s">
        <v>2060</v>
      </c>
      <c r="F458" s="1759"/>
      <c r="G458" s="1759"/>
      <c r="H458" s="1760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770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773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1999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776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783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932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937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938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939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940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942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943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944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945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954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959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835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879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882</v>
      </c>
      <c r="C604" s="1835"/>
      <c r="D604" s="672" t="s">
        <v>883</v>
      </c>
      <c r="E604" s="673"/>
      <c r="F604" s="674"/>
      <c r="G604" s="1836" t="s">
        <v>879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884</v>
      </c>
      <c r="E605" s="676"/>
      <c r="F605" s="677"/>
      <c r="G605" s="678" t="s">
        <v>885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6" t="str">
        <f>$B$7</f>
        <v>ОТЧЕТНИ ДАННИ ПО ЕБК ЗА СМЕТКИТЕ ЗА СРЕДСТВАТА ОТ ЕВРОПЕЙСКИЯ СЪЮЗ - ДЕС</v>
      </c>
      <c r="C613" s="1817"/>
      <c r="D613" s="181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86">
        <f>$B$9</f>
        <v>0</v>
      </c>
      <c r="C615" s="1787"/>
      <c r="D615" s="1788"/>
      <c r="E615" s="115">
        <f>$E$9</f>
        <v>43466</v>
      </c>
      <c r="F615" s="226">
        <f>$F$9</f>
        <v>43524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9" t="str">
        <f>$B$12</f>
        <v>Крушари</v>
      </c>
      <c r="C618" s="1850"/>
      <c r="D618" s="1851"/>
      <c r="E618" s="410" t="s">
        <v>892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55" t="s">
        <v>2049</v>
      </c>
      <c r="F622" s="1756"/>
      <c r="G622" s="1756"/>
      <c r="H622" s="1757"/>
      <c r="I622" s="1764" t="s">
        <v>2050</v>
      </c>
      <c r="J622" s="1765"/>
      <c r="K622" s="1765"/>
      <c r="L622" s="1766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7718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31.5">
      <c r="B627" s="1450"/>
      <c r="C627" s="1587">
        <f>+C626</f>
        <v>7718</v>
      </c>
      <c r="D627" s="1452" t="s">
        <v>493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4" t="s">
        <v>746</v>
      </c>
      <c r="D629" s="178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1328</v>
      </c>
      <c r="J629" s="275">
        <f t="shared" si="134"/>
        <v>0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>
        <v>1328</v>
      </c>
      <c r="J631" s="174"/>
      <c r="K631" s="1421"/>
      <c r="L631" s="287">
        <f>I631+J631+K631</f>
        <v>1328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80" t="s">
        <v>749</v>
      </c>
      <c r="D632" s="178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190</v>
      </c>
      <c r="J632" s="275">
        <f t="shared" si="136"/>
        <v>0</v>
      </c>
      <c r="K632" s="276">
        <f t="shared" si="136"/>
        <v>0</v>
      </c>
      <c r="L632" s="273">
        <f t="shared" si="136"/>
        <v>190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>
        <v>190</v>
      </c>
      <c r="J633" s="153"/>
      <c r="K633" s="1418"/>
      <c r="L633" s="281">
        <f>I633+J633+K633</f>
        <v>190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2" t="s">
        <v>194</v>
      </c>
      <c r="D638" s="178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474</v>
      </c>
      <c r="J638" s="275">
        <f t="shared" si="137"/>
        <v>0</v>
      </c>
      <c r="K638" s="276">
        <f t="shared" si="137"/>
        <v>0</v>
      </c>
      <c r="L638" s="273">
        <f t="shared" si="137"/>
        <v>474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>
        <v>293</v>
      </c>
      <c r="J639" s="153"/>
      <c r="K639" s="1418"/>
      <c r="L639" s="281">
        <f aca="true" t="shared" si="139" ref="L639:L646">I639+J639+K639</f>
        <v>293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>
        <v>115</v>
      </c>
      <c r="J642" s="159"/>
      <c r="K642" s="1420"/>
      <c r="L642" s="295">
        <f t="shared" si="139"/>
        <v>115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>
        <v>66</v>
      </c>
      <c r="J643" s="159"/>
      <c r="K643" s="1420"/>
      <c r="L643" s="295">
        <f t="shared" si="139"/>
        <v>66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3" t="s">
        <v>199</v>
      </c>
      <c r="D646" s="1794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80" t="s">
        <v>200</v>
      </c>
      <c r="D647" s="178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437</v>
      </c>
      <c r="J647" s="275">
        <f t="shared" si="140"/>
        <v>0</v>
      </c>
      <c r="K647" s="276">
        <f t="shared" si="140"/>
        <v>0</v>
      </c>
      <c r="L647" s="310">
        <f t="shared" si="140"/>
        <v>437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>
        <v>437</v>
      </c>
      <c r="J652" s="159"/>
      <c r="K652" s="1420"/>
      <c r="L652" s="295">
        <f t="shared" si="142"/>
        <v>437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91" t="s">
        <v>272</v>
      </c>
      <c r="D665" s="1792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91" t="s">
        <v>724</v>
      </c>
      <c r="D669" s="1792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91" t="s">
        <v>219</v>
      </c>
      <c r="D675" s="1792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91" t="s">
        <v>221</v>
      </c>
      <c r="D678" s="1792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7" t="s">
        <v>222</v>
      </c>
      <c r="D679" s="1798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7" t="s">
        <v>223</v>
      </c>
      <c r="D680" s="1798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7" t="s">
        <v>1663</v>
      </c>
      <c r="D681" s="1798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91" t="s">
        <v>224</v>
      </c>
      <c r="D682" s="1792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91" t="s">
        <v>234</v>
      </c>
      <c r="D697" s="1792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91" t="s">
        <v>235</v>
      </c>
      <c r="D698" s="1792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91" t="s">
        <v>236</v>
      </c>
      <c r="D699" s="1792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91" t="s">
        <v>237</v>
      </c>
      <c r="D700" s="1792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91" t="s">
        <v>1664</v>
      </c>
      <c r="D707" s="1792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91" t="s">
        <v>1661</v>
      </c>
      <c r="D711" s="1792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91" t="s">
        <v>1662</v>
      </c>
      <c r="D712" s="1792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97" t="s">
        <v>247</v>
      </c>
      <c r="D713" s="1798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91" t="s">
        <v>273</v>
      </c>
      <c r="D714" s="1792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5" t="s">
        <v>248</v>
      </c>
      <c r="D717" s="1796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5" t="s">
        <v>249</v>
      </c>
      <c r="D718" s="1796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5" t="s">
        <v>625</v>
      </c>
      <c r="D726" s="1796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5" t="s">
        <v>687</v>
      </c>
      <c r="D729" s="1796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91" t="s">
        <v>688</v>
      </c>
      <c r="D730" s="1792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9" t="s">
        <v>917</v>
      </c>
      <c r="D735" s="1800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801" t="s">
        <v>696</v>
      </c>
      <c r="D739" s="1802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801" t="s">
        <v>696</v>
      </c>
      <c r="D740" s="1802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2429</v>
      </c>
      <c r="J744" s="397">
        <f t="shared" si="167"/>
        <v>0</v>
      </c>
      <c r="K744" s="398">
        <f t="shared" si="167"/>
        <v>0</v>
      </c>
      <c r="L744" s="395">
        <f t="shared" si="167"/>
        <v>2429</v>
      </c>
      <c r="M744" s="12">
        <f>(IF($E744&lt;&gt;0,$M$2,IF($L744&lt;&gt;0,$M$2,"")))</f>
        <v>1</v>
      </c>
      <c r="N744" s="73" t="str">
        <f>LEFT(C626,1)</f>
        <v>7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I530:J53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400:G401 I400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I12" sqref="I12:U149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2072</v>
      </c>
      <c r="I2" s="61"/>
    </row>
    <row r="3" spans="1:9" ht="12.75">
      <c r="A3" s="61" t="s">
        <v>711</v>
      </c>
      <c r="B3" s="61" t="s">
        <v>2070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5" t="s">
        <v>2049</v>
      </c>
      <c r="M23" s="1756"/>
      <c r="N23" s="1756"/>
      <c r="O23" s="1757"/>
      <c r="P23" s="1764" t="s">
        <v>2050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746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749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724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1663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1664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1661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1662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625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687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688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917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696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696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2019-03-11T09:04:29Z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